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tabRatio="817" firstSheet="17" activeTab="21"/>
  </bookViews>
  <sheets>
    <sheet name="1.sz, melléklet" sheetId="1" r:id="rId1"/>
    <sheet name="2.sz. melléklet" sheetId="2" r:id="rId2"/>
    <sheet name="3.sz. melléklet" sheetId="3" r:id="rId3"/>
    <sheet name="4.sz. melléklet" sheetId="4" r:id="rId4"/>
    <sheet name="5. sz. melléklet" sheetId="5" r:id="rId5"/>
    <sheet name="5a. sz. melléklet" sheetId="6" r:id="rId6"/>
    <sheet name="5b. sz. melléklet" sheetId="7" r:id="rId7"/>
    <sheet name="5c. sz. melléklet" sheetId="8" r:id="rId8"/>
    <sheet name="5d. sz. melléklet" sheetId="9" r:id="rId9"/>
    <sheet name="5e. sz. melléklet" sheetId="10" r:id="rId10"/>
    <sheet name="5fghijkl. sz. melléklet" sheetId="11" r:id="rId11"/>
    <sheet name="6. sz. melléklet " sheetId="12" r:id="rId12"/>
    <sheet name="6a.sz.melléklet" sheetId="13" r:id="rId13"/>
    <sheet name="7. sz. melléklet " sheetId="14" r:id="rId14"/>
    <sheet name="8abc.sz. melléklet" sheetId="15" r:id="rId15"/>
    <sheet name="9. sz. melléklet " sheetId="16" r:id="rId16"/>
    <sheet name="10.sz. melléklet" sheetId="17" r:id="rId17"/>
    <sheet name="11. sz. melléklet" sheetId="18" r:id="rId18"/>
    <sheet name="12a.sz.melléket" sheetId="19" r:id="rId19"/>
    <sheet name="13.sz. melléklet bevételek" sheetId="20" r:id="rId20"/>
    <sheet name="13.sz. melléklet kiadások" sheetId="21" r:id="rId21"/>
    <sheet name="14. sz. melléklet" sheetId="22" r:id="rId22"/>
  </sheets>
  <externalReferences>
    <externalReference r:id="rId25"/>
  </externalReferences>
  <definedNames>
    <definedName name="_xlnm.Print_Titles" localSheetId="0">'1.sz, melléklet'!$3:$6</definedName>
    <definedName name="_xlnm.Print_Titles" localSheetId="1">'2.sz. melléklet'!$3:$5</definedName>
    <definedName name="_xlnm.Print_Titles" localSheetId="3">'4.sz. melléklet'!$5:$7</definedName>
    <definedName name="_xlnm.Print_Titles" localSheetId="6">'5b. sz. melléklet'!$4:$7</definedName>
    <definedName name="_xlnm.Print_Titles" localSheetId="7">'5c. sz. melléklet'!$4:$6</definedName>
    <definedName name="_xlnm.Print_Titles" localSheetId="9">'5e. sz. melléklet'!$6:$7</definedName>
    <definedName name="_xlnm.Print_Area" localSheetId="0">'1.sz, melléklet'!$A$1:$M$830</definedName>
  </definedNames>
  <calcPr fullCalcOnLoad="1"/>
</workbook>
</file>

<file path=xl/sharedStrings.xml><?xml version="1.0" encoding="utf-8"?>
<sst xmlns="http://schemas.openxmlformats.org/spreadsheetml/2006/main" count="5255" uniqueCount="1939">
  <si>
    <t>7. sz. melléklet a 15/2005. (IV. 29.) sz. rendelethez</t>
  </si>
  <si>
    <t>2004. évben teljesített közvetett támogatások</t>
  </si>
  <si>
    <t>Adóelengedés méltányosság</t>
  </si>
  <si>
    <t>Kedvezmény</t>
  </si>
  <si>
    <t>Egyéb</t>
  </si>
  <si>
    <t>adóelengedés méltányosság</t>
  </si>
  <si>
    <t>db</t>
  </si>
  <si>
    <t>összege</t>
  </si>
  <si>
    <t>Helyi iparűzési adó</t>
  </si>
  <si>
    <t>Magánszemélyek kommunális adója</t>
  </si>
  <si>
    <t>Bírság</t>
  </si>
  <si>
    <t>Pótlék</t>
  </si>
  <si>
    <t>Adónemek összesen</t>
  </si>
  <si>
    <t>Bérlakásértékesítés</t>
  </si>
  <si>
    <t>Mindösszesen:</t>
  </si>
  <si>
    <r>
      <t>Adókedvezmény</t>
    </r>
    <r>
      <rPr>
        <sz val="12"/>
        <rFont val="Times New Roman CE"/>
        <family val="0"/>
      </rPr>
      <t xml:space="preserve"> az önkormányzati adórendeletekben és az önkormányzati lakások elidegenítéséről szóló rendeletben biztosított alanyi jogon járó kedvezmény.</t>
    </r>
  </si>
  <si>
    <r>
      <t>Adóelengedés</t>
    </r>
    <r>
      <rPr>
        <sz val="12"/>
        <rFont val="Times New Roman CE"/>
        <family val="1"/>
      </rPr>
      <t xml:space="preserve"> az adózás rendjéről szóló 2003. évi XCII. törvény 134. §-a alapján magánszemélyeknek és jogi személyeknek kérelemre történő méltányossági adótörléseit tartalmazza.</t>
    </r>
  </si>
  <si>
    <r>
      <t>Egyéb</t>
    </r>
    <r>
      <rPr>
        <sz val="12"/>
        <rFont val="Times New Roman CE"/>
        <family val="1"/>
      </rPr>
      <t xml:space="preserve"> közvetett támogatásként szerepelnek azok az adótartozások, melyeknél az adózás rendjéről szóló 2003. évi XCII. tv. 164. §-a alapján a végrehajtáshoz való jog elévül, vagy a 162. §-a alapján a tartozás behajthatatlan. </t>
    </r>
  </si>
  <si>
    <t>8/a. sz. melléklet a 15/2005. (IV. 29.) sz. rendelethez</t>
  </si>
  <si>
    <t>Működési bevételek</t>
  </si>
  <si>
    <t>Működési célú pénzeszköz-átvétel</t>
  </si>
  <si>
    <t>Önkormányzati költségvetési támogatás</t>
  </si>
  <si>
    <t>Egyéb állami támogatás, hozzájárulás</t>
  </si>
  <si>
    <t>ÖSSZESEN:</t>
  </si>
  <si>
    <t xml:space="preserve"> ÖSSZESEN:</t>
  </si>
  <si>
    <t>8/b. sz. melléklet a 15/2005. (IV. 29.) sz. rendelethez</t>
  </si>
  <si>
    <t>8/c. sz. melléklet a 15/2005. (IV. 29.) sz. rendelethez</t>
  </si>
  <si>
    <t>9. sz. melléklet a 15/2005. (IV. 29.) sz. rendelethez</t>
  </si>
  <si>
    <t xml:space="preserve">Önkormányzati vagyon kimutatás </t>
  </si>
  <si>
    <t>2004. december 31.</t>
  </si>
  <si>
    <t>Törzsvagyon</t>
  </si>
  <si>
    <t>Forgalom-képes vagyon</t>
  </si>
  <si>
    <t>Idegen ingatlanhoz kapcsolódó vagyon</t>
  </si>
  <si>
    <t>Forgalom-képtelen</t>
  </si>
  <si>
    <t>Korlátozottan forgalomképes</t>
  </si>
  <si>
    <t>Immateriális javak</t>
  </si>
  <si>
    <t xml:space="preserve">   Földterület</t>
  </si>
  <si>
    <t xml:space="preserve">   Telek</t>
  </si>
  <si>
    <t xml:space="preserve">   Épület</t>
  </si>
  <si>
    <t xml:space="preserve">   Építmény</t>
  </si>
  <si>
    <t>Ingatlanok</t>
  </si>
  <si>
    <t>Gépek berendezések és felszerelések</t>
  </si>
  <si>
    <t>Járművek</t>
  </si>
  <si>
    <t xml:space="preserve">   Üzemeltetésre átadott telek</t>
  </si>
  <si>
    <t xml:space="preserve">   Üzemeltetésre átadott épület</t>
  </si>
  <si>
    <t xml:space="preserve">   Üzemeltetésre átadott építmény</t>
  </si>
  <si>
    <t xml:space="preserve">   Üzemeltetésre átadott gép berendezés és felszerelés</t>
  </si>
  <si>
    <t xml:space="preserve">   Üzemeltetésre átadott jármű</t>
  </si>
  <si>
    <t>Üzemeltetésre átadott eszközök</t>
  </si>
  <si>
    <t>Polgármesteri Hivatal összesen:</t>
  </si>
  <si>
    <t>Intézmények</t>
  </si>
  <si>
    <t>Gépek, berendezések és felszerelések</t>
  </si>
  <si>
    <t>Üzemeltetésre, kezelésre átadott eszközök</t>
  </si>
  <si>
    <t>Intézmények összesen</t>
  </si>
  <si>
    <t>Egyéb tartós részesedés</t>
  </si>
  <si>
    <t>Tartós hitelviszonyt megtestesítő értékpapír</t>
  </si>
  <si>
    <t>Tartósan adott kölcsön és egyéb hosszú lejáratú követelés</t>
  </si>
  <si>
    <t>Befektetett pénzügyi eszközök összesen</t>
  </si>
  <si>
    <t>BEFEKTETETT ESZKÖZÖK ÖSSZESEN</t>
  </si>
  <si>
    <t>(befejezetlen állomány nélkül)</t>
  </si>
  <si>
    <t>A forgóeszközök 3 198 788 eFt-os összege forgalomképes vagyonnak minősül!</t>
  </si>
  <si>
    <t>KIMUTATÁS</t>
  </si>
  <si>
    <t>az EU-s pénzek felhasználásáról</t>
  </si>
  <si>
    <t>BEVÉTEL</t>
  </si>
  <si>
    <t>Összeg</t>
  </si>
  <si>
    <t>KIADÁS</t>
  </si>
  <si>
    <t>Működési célra átvett pénzeszköz - hazai társfinanszírozás</t>
  </si>
  <si>
    <t>Működési célra átvett pénzeszköz - EU</t>
  </si>
  <si>
    <t>Felhalmozási célra átvett pénzeszköz - hazai társfinanszírozás</t>
  </si>
  <si>
    <t>Felhalmozási célra átvett pénzeszköz - EU</t>
  </si>
  <si>
    <t>Saját forrás</t>
  </si>
  <si>
    <t>Önkormányzat összesen:</t>
  </si>
  <si>
    <t>Információs technológia az általános iskolákban</t>
  </si>
  <si>
    <t>Öszesen:</t>
  </si>
  <si>
    <t>11. sz. melléklet a 15/2005.  (IV. 29.) sz. rendelethez</t>
  </si>
  <si>
    <t>A fennálló hitelállomány 2004. december 31-én</t>
  </si>
  <si>
    <t>Hitelintézet neve</t>
  </si>
  <si>
    <t>Szerződés kelte</t>
  </si>
  <si>
    <t>K ö t e l e z e t t s é g</t>
  </si>
  <si>
    <t>Lejárat, kamatozás</t>
  </si>
  <si>
    <t>Biztosítékai</t>
  </si>
  <si>
    <t>célja</t>
  </si>
  <si>
    <t>eredeti összege eFt</t>
  </si>
  <si>
    <t>állománya eFt</t>
  </si>
  <si>
    <t>Raiffeisen Bank Rt.</t>
  </si>
  <si>
    <t>1999. január 22.</t>
  </si>
  <si>
    <t>szennyvíztisztító telep fejlesztés</t>
  </si>
  <si>
    <t>2005. december 30.                 1 havi BUBOR +3%</t>
  </si>
  <si>
    <t>Azonnali beszedési megbízás költségvetési számlára</t>
  </si>
  <si>
    <t xml:space="preserve">2005. december 30.                                              kamatmentes                         </t>
  </si>
  <si>
    <t>OTP Bank Rt.</t>
  </si>
  <si>
    <t>2000. október</t>
  </si>
  <si>
    <t xml:space="preserve"> fedett uszoda, egyéb beruházások</t>
  </si>
  <si>
    <t>2010. június 27.                             3 havi BUBOR+0,1%</t>
  </si>
  <si>
    <t>CIB Bank Rt.</t>
  </si>
  <si>
    <t>2003. december 11.</t>
  </si>
  <si>
    <t>beruházási hitel</t>
  </si>
  <si>
    <t>2013. december 31.                        3 havi BUBOR+0,3%</t>
  </si>
  <si>
    <t>Azonnnali beszedési megbízás a költségvetési számlára+értékpapír +ingatlan jelzálog</t>
  </si>
  <si>
    <t>Raiffeisen Értékpapír és Befektetési Rt.</t>
  </si>
  <si>
    <t>2000. július</t>
  </si>
  <si>
    <t>fedett uszoda (kötvény)</t>
  </si>
  <si>
    <t>2005. augusztus 3.                9,09%                      2005.december 19.           10,89%</t>
  </si>
  <si>
    <t>Bankgarancia</t>
  </si>
  <si>
    <t>Magyar Fejlesztési Bank Rt.</t>
  </si>
  <si>
    <t>2004. május 10.</t>
  </si>
  <si>
    <t>Mezőgazdasági és Kereskedelmi Szakközépiskola tornaterem felújítás</t>
  </si>
  <si>
    <t>2016. március 20.                        6 havi BUBOR+1%  (jelenleg: 8,58%)*</t>
  </si>
  <si>
    <t>Azonnnali beszedési megbízás a költségvetési számlára+ingatlan jelzálog</t>
  </si>
  <si>
    <t>2004. december 23.</t>
  </si>
  <si>
    <t>2004. évi infrastrukturális feladatok</t>
  </si>
  <si>
    <t>2009. október 01.                3 havi EURIBOR+2%                     (jelenleg: 4,151%)</t>
  </si>
  <si>
    <t>Beszámítás</t>
  </si>
  <si>
    <t>* Ebből a kamattámogatás mértéke 70%</t>
  </si>
  <si>
    <t>12/a. melléklet</t>
  </si>
  <si>
    <t>A.) Balesetveszély és azonnali beavatkozást igénylő esetek</t>
  </si>
  <si>
    <t>2004. évi terv</t>
  </si>
  <si>
    <t>2004. évi tény</t>
  </si>
  <si>
    <t xml:space="preserve">2005. évi számított </t>
  </si>
  <si>
    <t>2006. évi számított</t>
  </si>
  <si>
    <t>A 12. sz. melléklet 1. sorszámán szereplő összeg</t>
  </si>
  <si>
    <t>Műszaki feladatok szerinti részletezés</t>
  </si>
  <si>
    <t>Tinódi Sebestyén Általános Iskola tetőszigetelés javítása</t>
  </si>
  <si>
    <t>Bárány Uszoda ivóvíz-bekötés</t>
  </si>
  <si>
    <t>Kossuth Zsuzsa Szakközépiskola víz+központi fűtés hibaelhárítás</t>
  </si>
  <si>
    <t>Dobó István Gimnázium csatorna tisztítás</t>
  </si>
  <si>
    <t>Dobó István Gimnázium víz-szennyvíz vezeték hibaelhárítás</t>
  </si>
  <si>
    <t>Kereskedelmi Szakközépiskola csapadékcsatorna javítás</t>
  </si>
  <si>
    <t>Kossuth Zsuzsa Szakközépiskola külső vízvezeték csőtörés hibaelhárítás</t>
  </si>
  <si>
    <t>Tűzoltóság épületében teakonyha hibaelhárítás</t>
  </si>
  <si>
    <t>Kereskedelmi Szakközépiskola csapadékcsatorna ejtővezeték-csere</t>
  </si>
  <si>
    <t>Hunyadi Mátyás Általános Iskola kazánjavítás</t>
  </si>
  <si>
    <t>Bródy Sándor Könyvtár villamos-ellátás</t>
  </si>
  <si>
    <t>Balassi Bálint Általános Iskola "B" épület tetőjavítás</t>
  </si>
  <si>
    <t>Hunyadi Mátyás Általános Iskola tetőjavítás</t>
  </si>
  <si>
    <t>Felsővárosi Általános Iskola tetőjavítás</t>
  </si>
  <si>
    <t>Kertész u.-Szivárvány u.-i óvoda ivóvíz bekötővezeték átépítés</t>
  </si>
  <si>
    <t>Tinódi Sebestyén Általános Iskola tornaterem kopolit üveg csere és védőháló felszerelés</t>
  </si>
  <si>
    <t>Epreskert u. elektromos hálózat részleges kiváltása</t>
  </si>
  <si>
    <t>Szent József Gyógypark szennyvíz</t>
  </si>
  <si>
    <t>Dobó István Gimnázium konténer</t>
  </si>
  <si>
    <t>Dobó István Gimnázium csapadék csatorna kamerázás</t>
  </si>
  <si>
    <t>Pásztorvölgyi Általános Iskola és Gimnázium szivattyú csere</t>
  </si>
  <si>
    <t>McDonald's előtti villanyoszlop elhelyezés</t>
  </si>
  <si>
    <t>Művészetek Háza előtti díszkút</t>
  </si>
  <si>
    <t>Baktai u. macskakenel kialakítás</t>
  </si>
  <si>
    <t>Bródy Sándor Könyvtár villamos főelosztó</t>
  </si>
  <si>
    <t>Olasz u. játszószerek beszerzése</t>
  </si>
  <si>
    <t>Kovács Jakab úti Óvoda födém dúcolat</t>
  </si>
  <si>
    <t>Tinódi Sebestyén Általános Iskola villamosjavítás</t>
  </si>
  <si>
    <t>Sertekapu u.-i Általános Iskola tetőablakcsere</t>
  </si>
  <si>
    <t>Kallómalom 50-60. sz. közötti játszótér homok cseréje</t>
  </si>
  <si>
    <t>Epreskert (3254 hrsz) járda felújítás</t>
  </si>
  <si>
    <t>Balassi Bálint Általános Iskola fűtésvezeték javítás</t>
  </si>
  <si>
    <t>Epreskert úti Óvoda járda javítás</t>
  </si>
  <si>
    <t>Köztársaság téri Óvoda vízmelegítő csere</t>
  </si>
  <si>
    <t>Dobó Gimnázium szennyvízvezeték javítása</t>
  </si>
  <si>
    <t>Kossuth Zsuzsa Középiskola tornaterem betápláló kábel</t>
  </si>
  <si>
    <t>Bartakovics u. 11. sz. alatti pince feltüntetési vázrajz</t>
  </si>
  <si>
    <t>Sertekapu u.-i Általános Iskola festés</t>
  </si>
  <si>
    <t>Sertekapu u. 11. sz. alatti pince víztelenítési terv</t>
  </si>
  <si>
    <t>Dobó István Gimnázium homlokzat párkányok és lizénák festése</t>
  </si>
  <si>
    <t>Felsővárosi Általános Iskola radiátor csere</t>
  </si>
  <si>
    <t>Szivárvány Óvoda mosdó felújítás</t>
  </si>
  <si>
    <t>Széchenyi úti kandeláber felújítás</t>
  </si>
  <si>
    <t>Játszótéri eszközök beszerzése</t>
  </si>
  <si>
    <t>Dobó István Gimnázium párkány javítása, kőműves munkája</t>
  </si>
  <si>
    <t>Dobó István Gimnázium összekötő folyosó felújítása</t>
  </si>
  <si>
    <t>Tavasz úti Óvoda ételszállító lift vezérlés cseréje</t>
  </si>
  <si>
    <t>B.) Intézmények tervszerű kisfelújítása</t>
  </si>
  <si>
    <t>A 12. sz. melléklet 2. sorszámán szereplő összeg</t>
  </si>
  <si>
    <t>Tinódi Általános Iskola vizesblokk felújítása</t>
  </si>
  <si>
    <t>Balassi Bálint Általános Iskola tetőszigetelés felújítása</t>
  </si>
  <si>
    <t>Szivárvány Napköziotthonos Óvoda tetőfelújítás, II. ütem</t>
  </si>
  <si>
    <t>Dr. Kemény Ferenc Általános Iskola tanterem világítás felújítása</t>
  </si>
  <si>
    <t>Kossuth Zsuzsa Gimnázium, Szakképző Iskola és Kollégium vizescsoport felújítása</t>
  </si>
  <si>
    <t>Arany János úti Bölcsőde homlokzat felújítása</t>
  </si>
  <si>
    <t>Pásztorvölgyi Általános Iskola és Gimnázium tornatermi zuhanyzó és tető részleges felújítása</t>
  </si>
  <si>
    <t>Széchenyi úti Óvoda konyha átalakítása a HACCP előírásaira</t>
  </si>
  <si>
    <t>Nagyváradi úti Óvoda konyha átalakítása a HACCP előírásaira</t>
  </si>
  <si>
    <t>Forrás Gyermek Szabadidőközpont öblítőszelepek cseréje</t>
  </si>
  <si>
    <t>C.) Csapadékvíz rendezési feladatok</t>
  </si>
  <si>
    <t>A 12. sz. melléklet 5. sorszámán szereplő összeg</t>
  </si>
  <si>
    <t>Cifrakapu u.</t>
  </si>
  <si>
    <t>Csokonai u.</t>
  </si>
  <si>
    <t>Felvégi u.</t>
  </si>
  <si>
    <t>Bükk-sétány</t>
  </si>
  <si>
    <t>Bródy Sándor u.</t>
  </si>
  <si>
    <t>Ostrom u.</t>
  </si>
  <si>
    <t>Tulipánkert</t>
  </si>
  <si>
    <t>Tittel P. u.</t>
  </si>
  <si>
    <t>Egri Csillagok u.</t>
  </si>
  <si>
    <t>Petőfi u.</t>
  </si>
  <si>
    <t>Vécsey-völgy</t>
  </si>
  <si>
    <t>Sas út</t>
  </si>
  <si>
    <t>Nagy Eged-Bolyki u.</t>
  </si>
  <si>
    <t>Szérűskert</t>
  </si>
  <si>
    <t>Lejtő u.</t>
  </si>
  <si>
    <t>Verőszala u.</t>
  </si>
  <si>
    <t>Kovács Jakab u.</t>
  </si>
  <si>
    <t>Északi övárok</t>
  </si>
  <si>
    <t>Liget u.</t>
  </si>
  <si>
    <t>Bercsényi u.</t>
  </si>
  <si>
    <t>Dónát u.</t>
  </si>
  <si>
    <t>Faiskola u.</t>
  </si>
  <si>
    <t>Cifrakapu tér</t>
  </si>
  <si>
    <t>D.) Járdák, parkolók felújítása</t>
  </si>
  <si>
    <t>A 12. sz. melléklet 6. sorszámán szereplő összeg</t>
  </si>
  <si>
    <t>Töviskes tér</t>
  </si>
  <si>
    <t>Mátyás király út</t>
  </si>
  <si>
    <t>Vörösmarty u.</t>
  </si>
  <si>
    <t>Külsősor u.</t>
  </si>
  <si>
    <t>Kandakabos u.</t>
  </si>
  <si>
    <t>Tárkányi út</t>
  </si>
  <si>
    <t>Bem út</t>
  </si>
  <si>
    <t>Darvas u. lépcső</t>
  </si>
  <si>
    <t>Vár köz - korlátfelújítás</t>
  </si>
  <si>
    <t>Kallómalom u. 60.</t>
  </si>
  <si>
    <t>Fürdő u.</t>
  </si>
  <si>
    <t>Szarvaskői u.</t>
  </si>
  <si>
    <t>Bródy Sándor u. lépcső</t>
  </si>
  <si>
    <t>Kovács J. u. - József Attila u.</t>
  </si>
  <si>
    <t>Tizenhonvéd u.</t>
  </si>
  <si>
    <t>Kossuth L. u.</t>
  </si>
  <si>
    <t>Eszterházy tér</t>
  </si>
  <si>
    <t>Könyök út lépcső</t>
  </si>
  <si>
    <t>Barkóczi u. lépcső</t>
  </si>
  <si>
    <t>E.) Játszótér felújítása</t>
  </si>
  <si>
    <t>A 12. sz. melléklet 7. sorszámán szereplő összeg</t>
  </si>
  <si>
    <t>Hatvani temető előtti játszótér</t>
  </si>
  <si>
    <t>Érsekkerti játszótér</t>
  </si>
  <si>
    <t>Reményi E. téri játszótér</t>
  </si>
  <si>
    <t>Olasz úti játszótér</t>
  </si>
  <si>
    <t>F.) Útfelújítások</t>
  </si>
  <si>
    <t>A 12. sz. melléklet 8. sorszámán szereplő összeg</t>
  </si>
  <si>
    <t>Szvorényi u. út és parkoló</t>
  </si>
  <si>
    <t>Berze Nagy János u. út és járda</t>
  </si>
  <si>
    <t>Földutas utcákban zúzott köves útfelújítások</t>
  </si>
  <si>
    <t>Foglár úti lépcsősor</t>
  </si>
  <si>
    <t>G.) Útberuházások</t>
  </si>
  <si>
    <t>A 12. sz. melléklet 11. sorszámán szereplő összeg</t>
  </si>
  <si>
    <t>Almári híd rekonstrukciója</t>
  </si>
  <si>
    <t>13. sz. melléklet a …./2005. (…) sz. rendelethez</t>
  </si>
  <si>
    <t>Ezer fonrintban</t>
  </si>
  <si>
    <t>Működési          célú</t>
  </si>
  <si>
    <t>Felhalmozási célú</t>
  </si>
  <si>
    <t>Működési            célú</t>
  </si>
  <si>
    <t>Önkormányzati költségvetési szervek  intézményi működési bevételei</t>
  </si>
  <si>
    <t>Önkormányzati költségvetési szervek  működési célú pénzeszközátvétel</t>
  </si>
  <si>
    <t>Önkormányzati költségvetési szervek működési célú pénzeszközátvétel az EP-től</t>
  </si>
  <si>
    <t>Önkormányzati költségvetési szervek felhalmozási célú pénzeszközátvétel</t>
  </si>
  <si>
    <t>Önkormányzati költségvetési szervek felhalmozási és tőke jellegű bevétel</t>
  </si>
  <si>
    <t>-</t>
  </si>
  <si>
    <t>13. sz. melléklet - 2. oldal</t>
  </si>
  <si>
    <t>Működési           célú</t>
  </si>
  <si>
    <t>14. sz. melléklet a 15/2005. (IV. 29.) sz. rendelethez</t>
  </si>
  <si>
    <t>ESZKÖZÖK</t>
  </si>
  <si>
    <t>Előző év</t>
  </si>
  <si>
    <t>Tárgyév</t>
  </si>
  <si>
    <t>FORRÁSOK</t>
  </si>
  <si>
    <t>állományi érték</t>
  </si>
  <si>
    <t>1. Alapítás-átszervezés aktivált értéke (1111., 1121.)</t>
  </si>
  <si>
    <t>1. Induló tőke (411.)</t>
  </si>
  <si>
    <t>2. Kísérleti fejlesztés aktivált értéke (1112., 1122.)</t>
  </si>
  <si>
    <t>2. Tőkeváltozások (412.)</t>
  </si>
  <si>
    <t>3. Vagyoni értékű jogok (1113., 1123.)</t>
  </si>
  <si>
    <t>3. Értékelési tartalék (417.)</t>
  </si>
  <si>
    <t>4. Szellemi termékek (1114., 1124.)</t>
  </si>
  <si>
    <t>D) SAJÁT  TŐKE ÖSSZESEN</t>
  </si>
  <si>
    <t>5. Immateriális javakra adott előlegek (1181., 1182.)</t>
  </si>
  <si>
    <t>6. Immateriális javak értékhelyesbítése (119.)</t>
  </si>
  <si>
    <t xml:space="preserve">1. Költségvetési tartalék elszámolása  (4211., 4214.) </t>
  </si>
  <si>
    <t>I. Immateriális javak</t>
  </si>
  <si>
    <t xml:space="preserve"> Ebből:  - tárgyévi költségvetési tartalék elszámolása (4211.)</t>
  </si>
  <si>
    <t xml:space="preserve">             - előző év(ek) költségvetési tartalékának elszámolása (4214.)</t>
  </si>
  <si>
    <t>1. Ingatlanok és kapcsolódó vagyoni értékű jogok (121., 122.)</t>
  </si>
  <si>
    <t>2. Költségvetési pénzmaradvány (4212.)</t>
  </si>
  <si>
    <t>2. Gépek, berendezések és felszerelések (1311., 1312.)</t>
  </si>
  <si>
    <t>3. Kiadási megtakarítás (425.)</t>
  </si>
  <si>
    <t>3. Járművek (1321., 1322.)</t>
  </si>
  <si>
    <t>4. Bevételi lemaradás (426.)</t>
  </si>
  <si>
    <t>4. Tenyészállatok (141., 142)</t>
  </si>
  <si>
    <t>5. Előirányzat-maradvány (424.)</t>
  </si>
  <si>
    <t xml:space="preserve">5. Beruházások, felújítások </t>
  </si>
  <si>
    <t xml:space="preserve">I. Költségvetési tartalékok összesen </t>
  </si>
  <si>
    <t>6. Beruházásra adott előlegek</t>
  </si>
  <si>
    <t>7. Tárgyi eszközök értékhelyesbítése (129., 1319., 1329., 149.)</t>
  </si>
  <si>
    <t xml:space="preserve">II. Tárgyi eszközök összesen  </t>
  </si>
  <si>
    <t xml:space="preserve">1. Vállalkozási tartalék elszámolása   (4221., 4224.) </t>
  </si>
  <si>
    <t xml:space="preserve">  Ebből:  - tárgyévi vállalkozási tartalék elszámolása (4221.)</t>
  </si>
  <si>
    <t>1. Egyéb tartós részesedés (171., 1751.)</t>
  </si>
  <si>
    <t xml:space="preserve">              - előző év(ek) vállalkozási tartalékának elszámolása (4224.)</t>
  </si>
  <si>
    <t>2. Tartós hitelviszonyt megtestesítő értékpapír (172-174., 1752.)</t>
  </si>
  <si>
    <t>2. Vállalkozási tevékenység eredménye (4222.)</t>
  </si>
  <si>
    <t>3. Tartósan adott kölcsön (191-194-ből, 1981-ből)</t>
  </si>
  <si>
    <t>3. Vállalkozási tevékenység kiadási megtakarítása (427.)</t>
  </si>
  <si>
    <t>4. Hosszú lejáratú bankbetétek (178.)</t>
  </si>
  <si>
    <t>4. Vállalkozási tevékenység bevételi lemaradása (428.)</t>
  </si>
  <si>
    <t>5. Egyéb hosszú lejáratú követelések (195., 1982.)</t>
  </si>
  <si>
    <t xml:space="preserve">II. Vállalkozási tartalékok összesen </t>
  </si>
  <si>
    <t>6. Befektetett pénzügyi eszközök értékhelyesbítése    (179.)</t>
  </si>
  <si>
    <t xml:space="preserve">III. Befektetett pénzügyi eszközök összesen </t>
  </si>
  <si>
    <t xml:space="preserve">E) TARTALÉKOK ÖSSZESEN  </t>
  </si>
  <si>
    <t>1.  Üzemeltetésre, kezelésre átadott, koncesszióba adott,</t>
  </si>
  <si>
    <t>1. Hosszú lejáratra kapott kölcsönök (4351., 4361.)</t>
  </si>
  <si>
    <t xml:space="preserve">     vagyonkezelésbe vett eszközök (161-166.)</t>
  </si>
  <si>
    <t>2. Tartozás (fejlesztési célú) kötvénykibocsátásból (4341.)</t>
  </si>
  <si>
    <t xml:space="preserve">5.  Üzemeltetésre, kezelésre átadott, koncesszióba adott, </t>
  </si>
  <si>
    <t xml:space="preserve">3. Beruházási és fejlesztési hitelek  (4311., 4321., 4331.) </t>
  </si>
  <si>
    <t xml:space="preserve">     vagyonkezelésbe vett eszközök értékhelyesbítése (169.)</t>
  </si>
  <si>
    <t>4. Egyéb hosszú lejáratú kötelezettségek (438.)</t>
  </si>
  <si>
    <t>IV. üzem.-re, kezelésre, koncesszióba adott                vagyonkez.-be vett eszk.</t>
  </si>
  <si>
    <t>A) BEFEKTETETT ESZKÖZÖK ÖSSZESEN</t>
  </si>
  <si>
    <t>I. Hosszú lejáratú kötelezettségek összesen</t>
  </si>
  <si>
    <t>1. Anyagok (21., 241.)</t>
  </si>
  <si>
    <t>1. Rövid lejáratú kölcsönök (4561., 4571.)</t>
  </si>
  <si>
    <t>2. Befejezetlen termelés és félkésztermékek (253., 263.)</t>
  </si>
  <si>
    <t>2. Rövid lejáratú hitelek (4511., 4521., 4531., 4541.)</t>
  </si>
  <si>
    <t>3. Növendék-, hízó és egyéb állatok (252., 262.)</t>
  </si>
  <si>
    <t xml:space="preserve">3. Kötelezettségek áruszállításból és szolgáltatásból (szállítók) </t>
  </si>
  <si>
    <t>4. Késztermékek (251., 261.)</t>
  </si>
  <si>
    <t xml:space="preserve">    Ebből:   - tárgyévi költségvetést terhelő szállítói kötelezettségek</t>
  </si>
  <si>
    <t xml:space="preserve">5/a Áruk, betétdíjas göngyölegek, közvetített szolgáltatások </t>
  </si>
  <si>
    <t xml:space="preserve">                 - tárgyévet követő évet terhelő  szállítói kötelezettségek</t>
  </si>
  <si>
    <t>5/b Követelés fejében átvett eszközök, készletek  (233., 245.)</t>
  </si>
  <si>
    <t xml:space="preserve">4. Egyéb rövid lejáratú kötelezettségek   (4551., 449.,  43-ból) </t>
  </si>
  <si>
    <t xml:space="preserve">I. Készletek összesen </t>
  </si>
  <si>
    <t xml:space="preserve">   - váltótartozások</t>
  </si>
  <si>
    <t xml:space="preserve">   - munkavállalókkal szemberi különféle kötelezettségek (445)</t>
  </si>
  <si>
    <t xml:space="preserve">1. Követelések áruszállításból és szolgáltatásból (vevők) </t>
  </si>
  <si>
    <t xml:space="preserve">     költségvetéssel szembeni kötelezettségek (446)</t>
  </si>
  <si>
    <t>2. Adósok (281., 2881.)</t>
  </si>
  <si>
    <t xml:space="preserve">   - iparűzési adó feltöltés miatti kötelezettségek (4471)</t>
  </si>
  <si>
    <t>3. Rövid lejáratú kölcsönök (27., 278.)</t>
  </si>
  <si>
    <t xml:space="preserve">   - helyi adó túlfizetés (4472)</t>
  </si>
  <si>
    <t>4. Egyéb követelések (285-287., 2885-2887., 19-ből)</t>
  </si>
  <si>
    <t xml:space="preserve">   - szabálytalan kifizetések miatti kötelezettségek (448)</t>
  </si>
  <si>
    <t>Ebből: - tartósan adott kölcsönökből a mérlegfordulónapot</t>
  </si>
  <si>
    <t xml:space="preserve">   - hosszú lejáratra kapott kölcsön köv. évi  törlesztése (438-ból)</t>
  </si>
  <si>
    <t xml:space="preserve">              követő egy éven belül esedékes részlet</t>
  </si>
  <si>
    <t xml:space="preserve">   - felhalm.célú kötv.kibocs-ból szárm.tart.köv. évi törlesztése (4341)</t>
  </si>
  <si>
    <t xml:space="preserve">II. Követelések összesen  </t>
  </si>
  <si>
    <t xml:space="preserve">   - műk.célú kötv.kib.szárm.tart.köv.évi törlesztése (4341-ből)</t>
  </si>
  <si>
    <t xml:space="preserve">   - beruházási, fejl-i hitelek köv.évi törlesztése (43-ből)</t>
  </si>
  <si>
    <t>1. Egyéb részesedés (2951., 298-ból)</t>
  </si>
  <si>
    <t xml:space="preserve">   - műk.célú hosszú lejáratú hitelek köv.évi törlesztése (43112-ből)</t>
  </si>
  <si>
    <t>2. Forgatási célú hitelviszonyt megtestesítő értékpapírok</t>
  </si>
  <si>
    <t xml:space="preserve">   - egyéb hosszú lejár.köt.köv.évi törlesztése (438-ból)</t>
  </si>
  <si>
    <t xml:space="preserve"> III. Értékpapírok összesen     </t>
  </si>
  <si>
    <t xml:space="preserve">   - tárgyévi költségvetést terhelő rövid lejáratú kötelezettségek (449)</t>
  </si>
  <si>
    <t xml:space="preserve">   - egyéb különféle kötelezettségek (449)</t>
  </si>
  <si>
    <t>1. Pénztárak, csekkek, betétkönyvek (33.)</t>
  </si>
  <si>
    <t>II. Rövid lejáratú kötelezettségek összesen</t>
  </si>
  <si>
    <t>2. Költségvetési bankszámlák (34.)</t>
  </si>
  <si>
    <t xml:space="preserve">3. Elszámolási számlák (35.) </t>
  </si>
  <si>
    <t>1. Költségvetési passzív függő elszámolások (481.)</t>
  </si>
  <si>
    <t>4. Idegen pénzeszközök (36.)</t>
  </si>
  <si>
    <t>2. Költségvetési passzív átfutó elszámolások (482., 486., 487.)</t>
  </si>
  <si>
    <t xml:space="preserve">IV. Pénzeszközök összesen      </t>
  </si>
  <si>
    <t>3. Költségvetési passzív kiegyenlítő elszámolások (483-484.)</t>
  </si>
  <si>
    <t>4. Költségvetésen kívüli passzív pénzügyi elszámolások</t>
  </si>
  <si>
    <t>1. Költségvetési aktív függő elszámolások (391.)</t>
  </si>
  <si>
    <t>Ebből:   - Költségvetésen kívüli letéti elszámolások  (488-ból)</t>
  </si>
  <si>
    <t>2. Költségvetési aktív átfutó elszámolások (392., 396., 397.)</t>
  </si>
  <si>
    <t xml:space="preserve">             - Nemzetközi támogatási programok deviza elszámolása</t>
  </si>
  <si>
    <t>3. Költségvetési aktív kiegyenlítő elszámolások (393-394.)</t>
  </si>
  <si>
    <t xml:space="preserve">III. Egyéb passzív pénzügyi elszámolások összesen   </t>
  </si>
  <si>
    <t>4. Költségvetésen kívüli aktív pénzügyi elszámolások (398-399.)</t>
  </si>
  <si>
    <t>V. Egyéb aktív pénzügyi elszámolások összesen</t>
  </si>
  <si>
    <t xml:space="preserve">F) KÖTELEZETTSÉGEK ÖSSZESEN </t>
  </si>
  <si>
    <t>B) FORGÓESZKÖZÖK ÖSSZESEN</t>
  </si>
  <si>
    <t xml:space="preserve">ESZKÖZÖK ÖSSZESEN </t>
  </si>
  <si>
    <t>FORRÁSOK ÖSSZESEN</t>
  </si>
  <si>
    <t>Szakiskola és Kollégium</t>
  </si>
  <si>
    <t>Országos Népszavazás</t>
  </si>
  <si>
    <t>GYISM - A KEF működéséhez támogatás</t>
  </si>
  <si>
    <t>OBI Kft-től játszótér felújításához</t>
  </si>
  <si>
    <t>Adózók által alapítványoknak közvetlenül címkézett támogatás</t>
  </si>
  <si>
    <t>Nyitó pénzkészlet:</t>
  </si>
  <si>
    <t>Kossuth Zsuzsa Gimnázium, Szakképző Iskola és Kollégium</t>
  </si>
  <si>
    <t>Bornemissza Gergely Szakközép-, Szakiskola és Kollégium</t>
  </si>
  <si>
    <t>Városi Nevelési Tanácsadó és Logopédiai Intézet</t>
  </si>
  <si>
    <t>Bölcsődei Igazgatóság</t>
  </si>
  <si>
    <t>(1-21 alcím összesen)</t>
  </si>
  <si>
    <t>Tourinform Eger Idegenforgalmi Információs Iroda</t>
  </si>
  <si>
    <t>Városháza belső felújítás</t>
  </si>
  <si>
    <t>Kossuth Zsuzsa Szakközépiskola kazáncsere</t>
  </si>
  <si>
    <t>Járdák, parkolók felújítása</t>
  </si>
  <si>
    <t>Játszótér felújítás</t>
  </si>
  <si>
    <t>Útfelújítások</t>
  </si>
  <si>
    <t>Egerszalóki csere erdősítés</t>
  </si>
  <si>
    <t>Egerszalóki völgyfeltáró út</t>
  </si>
  <si>
    <t>Urnafal és urnasírhely építés</t>
  </si>
  <si>
    <t>Forrás Gyermek-Szabadidőközpont címzett támogatás saját erő</t>
  </si>
  <si>
    <t>Epreskert úti óvoda átalakítása, bővítése</t>
  </si>
  <si>
    <t>Almagyar dombon víztározó létesítése</t>
  </si>
  <si>
    <t>2004.                  évi eredeti előirányzat</t>
  </si>
  <si>
    <t>Ingatlanvásárláshoz kapcsolódó átalakítás</t>
  </si>
  <si>
    <t>Turisztikai táblák üzembehelyezése</t>
  </si>
  <si>
    <t>Iparosított technológiával épült lakóépületek energiatakarékos rekonstrukciója</t>
  </si>
  <si>
    <t>Termálfürdő fejlesztés</t>
  </si>
  <si>
    <t>Bárány uszoda rekonstrukció</t>
  </si>
  <si>
    <t>Ipari területek tömegközlekedése és csapadékvíz elvezetése</t>
  </si>
  <si>
    <t>Szent Miklós városrész rehabilitációja</t>
  </si>
  <si>
    <t>Hulladékgazdálkodási terv készítése</t>
  </si>
  <si>
    <t>Köztéri alkotás vásárlása</t>
  </si>
  <si>
    <t>Bródy Sándor Könyvtár fejlesztése</t>
  </si>
  <si>
    <t>Város a város alatt új koncepiója</t>
  </si>
  <si>
    <t>Homok úti külterületi rész út és csapadékvíz terve</t>
  </si>
  <si>
    <t>BOSCH letelepedésével összefüggő beruházási kiadások</t>
  </si>
  <si>
    <t>Farkasvölgyi-árok nyomvonaláthelyezés</t>
  </si>
  <si>
    <t>Liszt Ferenc tér parképítés</t>
  </si>
  <si>
    <t>Érsekkerti bejárat átalakítása</t>
  </si>
  <si>
    <t>Üdülő vásárlás</t>
  </si>
  <si>
    <t>Minorita templom és Városháza közötti csapadékvíz elvezetés</t>
  </si>
  <si>
    <t>Móra Ferenc Általános Iskola tűzjelző kiépítés</t>
  </si>
  <si>
    <t>Polgármesteri Hivatal felhalmozási kiadásai</t>
  </si>
  <si>
    <t>Ingatlancserével kapcsolatos kiadások</t>
  </si>
  <si>
    <t>Egri Kistérség Többcélú Társulása</t>
  </si>
  <si>
    <t>Pályázatok benyújtásával kapcsolatos kiadások</t>
  </si>
  <si>
    <t>Tanulmányok, programok</t>
  </si>
  <si>
    <t>Engedélyezési tervek</t>
  </si>
  <si>
    <t>Vagyoni jellegű kiadások II.</t>
  </si>
  <si>
    <t>Vagyoni jellegű kiadások I.</t>
  </si>
  <si>
    <t>Pályázatírás, tanácsadás, egyéb kiadások</t>
  </si>
  <si>
    <t>Iparfejlesztéshez területvásárlás</t>
  </si>
  <si>
    <t>Vagyonnal kapcsolatos kiadások (251-259 címszám) összesen:</t>
  </si>
  <si>
    <t>INNTEK Kht. üzletrész vásárlás</t>
  </si>
  <si>
    <t>Egyéb üzletrész vásárlás</t>
  </si>
  <si>
    <t>Unicornis Alapítványtól Városgondozás Kft üzletrész vásárlása</t>
  </si>
  <si>
    <t>Kőlyuk u. mentén járdaépítés</t>
  </si>
  <si>
    <t>Egri Városi Rádióklub</t>
  </si>
  <si>
    <t>Egri Barátnők a Jövőért Egyesület</t>
  </si>
  <si>
    <t>Füzesabonyi Városi Televíziózást segítő KHT.</t>
  </si>
  <si>
    <t>Hulladékgazdálkodási Társulás működési kiadásai</t>
  </si>
  <si>
    <t>V. fejezet: Végleges pénzeszközátadás</t>
  </si>
  <si>
    <t>Környezetvédelmi Alap</t>
  </si>
  <si>
    <t>Markhot Ferenc Megyei Kórház gép-műszer beszerzés támogatása</t>
  </si>
  <si>
    <t>Egri Polgárőrség támogatása</t>
  </si>
  <si>
    <t>Hivatásos Önkormányzati Tűzoltóság kommunikációs és ügyeleti rendszerének korszerűsítéséhez önrész</t>
  </si>
  <si>
    <t>Agria-Komplexum Kft támogatása</t>
  </si>
  <si>
    <t>VI. fejezet: Hitelek, kölcsönök nyújtása és törlesztése</t>
  </si>
  <si>
    <t>Fejlesztési célú hitel törlesztés 2003. évi</t>
  </si>
  <si>
    <t>VII. fejezet: Tartalékok</t>
  </si>
  <si>
    <t>Kétszintű érettségire történő felkészítés tartaléka</t>
  </si>
  <si>
    <t>Minőségfejlesztési feladatok tartaléka</t>
  </si>
  <si>
    <t>Tartalék a közoktatási törvény előirásainak teljesítéséhez</t>
  </si>
  <si>
    <t>Közoktatási szakértői tevékenység igénybevételéhez biztosított tartalék</t>
  </si>
  <si>
    <t>Közcélú foglalkoztatás tartaléka</t>
  </si>
  <si>
    <t>Kötelező eszközjegyzékhez kapcsolódó fejlesztési tartaléka</t>
  </si>
  <si>
    <t>2003-2004. évi turisztikai pályázatokhoz biztosított tartalék</t>
  </si>
  <si>
    <t>"Küzdelem a munka világából történő kirekesztődés ellen" pályázat saját erő tartaléka</t>
  </si>
  <si>
    <t>Iparosított technológiával épült lakóépületek energiatakarékos rekonstrukciójának tartaléka</t>
  </si>
  <si>
    <t>Köztéri alkotás vásárlásának tartaléka</t>
  </si>
  <si>
    <t>TISZK létrehozásával összefüggő szakmai program</t>
  </si>
  <si>
    <t>Akadálymentes közlekedés biztosítása</t>
  </si>
  <si>
    <t>Iparfejlesztéshez kapcsolódó vagyoni kiadás tartaléka</t>
  </si>
  <si>
    <t>Iparfejlesztéshez kapcsolódó közműépítés tartaléka</t>
  </si>
  <si>
    <t>Autós marketing akció tartaléka</t>
  </si>
  <si>
    <t>Lakásgazdálkodás tartaléka</t>
  </si>
  <si>
    <t>VIII. fejezet: Pénzmaradványi tartalék</t>
  </si>
  <si>
    <t>Pénzügyi befektetések bevétele</t>
  </si>
  <si>
    <t>Heves Megyei Regionális Hulladékgazdálkodási Társulás</t>
  </si>
  <si>
    <t>Önkormányzati költségvetési szervek                           felhalmozási és tőke jellegű bevétel</t>
  </si>
  <si>
    <t>Hitelek, támogatási kölcsönök igény-bevétele és visszatérülése összesen:</t>
  </si>
  <si>
    <t>Felsővárosi Általános Iskola</t>
  </si>
  <si>
    <t>Egészségügyi Szolgálat</t>
  </si>
  <si>
    <t>Eger és Körzete Önkormányzatainak Igazgatási Társulása</t>
  </si>
  <si>
    <t>Állami ünnepek</t>
  </si>
  <si>
    <t>Városi Ifjúsági Centrum működésének támogatása</t>
  </si>
  <si>
    <t>Cigány Kisebbségi Önkormányzat</t>
  </si>
  <si>
    <t>Andrássy György Közgazdasági Szakközépiskola</t>
  </si>
  <si>
    <t>Móra Ferenc Általános Iskola és Előkészítő Szakiskola</t>
  </si>
  <si>
    <t>Szilágyi Erzsébet Gimnázium és Kollégium</t>
  </si>
  <si>
    <t>Egri Városi Sportiskola</t>
  </si>
  <si>
    <t>(1-2 alcím összesen)</t>
  </si>
  <si>
    <t>Szabályozási terv és helyi építési szabályzat</t>
  </si>
  <si>
    <t>Települési szilárd hulladékkezelő gépek bérleti díja</t>
  </si>
  <si>
    <t>Egyes szociális feladatok kiegészítő támogatása</t>
  </si>
  <si>
    <t>Egri Tehetségek az Olimpiára Közalapítvány támogatása</t>
  </si>
  <si>
    <t>Wigner Iskola Közalapítványnak felújításhoz támogatás</t>
  </si>
  <si>
    <t xml:space="preserve">Neumann Iskola Alapítvány felhalmozási támogatása </t>
  </si>
  <si>
    <t>Városgondozás Kft működési támogatása</t>
  </si>
  <si>
    <t>Idősek Berva-völgyi Otthona férőhely bővítés</t>
  </si>
  <si>
    <t>Balesetveszély és azonnali beavatkozást igénylő esetek</t>
  </si>
  <si>
    <t>Tervezés, előkészítés</t>
  </si>
  <si>
    <t>Bérlakás visszaadással kapcsolatos kiadások</t>
  </si>
  <si>
    <t>Bérbeadott ingatlanokkal kapcsolatos kiadások</t>
  </si>
  <si>
    <t>Bérlakásértékesítéssel kapcsolatos kiadások</t>
  </si>
  <si>
    <t>Nem lakás céljára szolgáló helyiségek visszadásával kapcsolatos kiadások</t>
  </si>
  <si>
    <t>Eszterházy Károly Főiskola támogatása együttműködési megállapodás alapján</t>
  </si>
  <si>
    <t>Egri Uszoda Kft működésének támogatása</t>
  </si>
  <si>
    <t>Növényvédelem</t>
  </si>
  <si>
    <t>Városi Ifjúsági Ösztöndíj Alap</t>
  </si>
  <si>
    <t>Városi Ifjúsági Tanács működése</t>
  </si>
  <si>
    <t>Egri Civil Fórum Ifjúsági Szekciója működtetése</t>
  </si>
  <si>
    <t>Közoktatási mérés</t>
  </si>
  <si>
    <t>INNTEK KHT</t>
  </si>
  <si>
    <t>Átmeneti állati tetem gyűjtőhely üzemeltetése, ebtelep működtetése</t>
  </si>
  <si>
    <t>Kábítószerügyi Egyeztető Fórum</t>
  </si>
  <si>
    <t>Külterületi illegális szemét eltávolítása</t>
  </si>
  <si>
    <t>Adósságkezelési támogatás</t>
  </si>
  <si>
    <t>Beközlekedő utak, üdvözlő táblák</t>
  </si>
  <si>
    <t>Egészségház u. zöldfelület</t>
  </si>
  <si>
    <t>Dobó tér parkfelújítás</t>
  </si>
  <si>
    <t>Agria-Komplexum-felújítások</t>
  </si>
  <si>
    <t>Érsekkert bejárat barokk kapu</t>
  </si>
  <si>
    <t>Rozália u. útépítés</t>
  </si>
  <si>
    <t>Pirittyó u. útépítés</t>
  </si>
  <si>
    <t>Almári híd rekonstrukció</t>
  </si>
  <si>
    <t>Gyalogátkelőhelyek létesítése</t>
  </si>
  <si>
    <t>Utasváró pavilonok telepítése</t>
  </si>
  <si>
    <t>Epreskert u. út- és parkolóépítés</t>
  </si>
  <si>
    <t>Vallon u. 31-35. Társasház</t>
  </si>
  <si>
    <t>Működési kiadások</t>
  </si>
  <si>
    <t>Esküvői, névadói feladatok</t>
  </si>
  <si>
    <t>Szent József gyógypark vill. Kapcs. Helyiség</t>
  </si>
  <si>
    <t>Pásztorvölgy játszótér-építés</t>
  </si>
  <si>
    <t>Wigner Középiskola és Kollégium központi fűtés korsz.</t>
  </si>
  <si>
    <t>Komplex Elektronikus Közigazgatási Rendszer</t>
  </si>
  <si>
    <t>Grőber temető járda építés</t>
  </si>
  <si>
    <t>Kertész u. 137. játszótérépítés</t>
  </si>
  <si>
    <t>Egyéb működési célú támogatások,  kiadások</t>
  </si>
  <si>
    <t>Pénzügyi befektetések kiadásai (300-305 címszám) összesen:</t>
  </si>
  <si>
    <t>Eger Termálfürdő Kft. Törzsbetét</t>
  </si>
  <si>
    <t>Bursa Hungarica Felsőoktatási Önkormányzati Ösztöndíj</t>
  </si>
  <si>
    <t>Rágcsálóirtás</t>
  </si>
  <si>
    <t>Igazgatási feladatok ellátásával összefüggő működési kiadások</t>
  </si>
  <si>
    <t>Bosch letelepedésével kapcsolatos ingatlanértékesítés</t>
  </si>
  <si>
    <t>Pénzügyi befektetések bevételei</t>
  </si>
  <si>
    <t>Osztalék bevétel</t>
  </si>
  <si>
    <t>Részvények és üzletrészek értékesítése</t>
  </si>
  <si>
    <t>III. fejezet: Heves Megyei Regionális Hulladékgazdálkodási Társulás</t>
  </si>
  <si>
    <t>IV. fejezet: Helyi kisebbségi önkormányzatok</t>
  </si>
  <si>
    <t>VII. fejezet: Átengedett központi adók</t>
  </si>
  <si>
    <t>IX. fejezet összesen:</t>
  </si>
  <si>
    <t>Művészetek Háza KHT szolgáltatás</t>
  </si>
  <si>
    <t xml:space="preserve">Fedett uszoda beruházáshoz kapcsolódó hitel törlesztése </t>
  </si>
  <si>
    <t>Fedett uszoda beruházáshoz kapcsolódó hitel kamata</t>
  </si>
  <si>
    <t>Egyéb fejlesztési célú hitel kamata</t>
  </si>
  <si>
    <t>Hitelekhez és kötvénykibocsátáshoz kapcsolódó egyéb díjak és jutalékok</t>
  </si>
  <si>
    <t>Fedett uszoda építéséhez kapcsolódó kötvénykibocsátás egyéb díjai és jutalékai</t>
  </si>
  <si>
    <t>Érettségi és szakmai vizsgadíjak céltartaléka</t>
  </si>
  <si>
    <t>A közoktatási törvényben meghatározott kiemelt munkavégzésért járó keresetkiegészítés tartaléka</t>
  </si>
  <si>
    <t xml:space="preserve"> HALMOZÓDÁSMENTES BEVÉTELEK ÖSSZESEN:</t>
  </si>
  <si>
    <t>Alulfinaszírozás bevétele az intézményeknél</t>
  </si>
  <si>
    <t>Intézményektől a pénzmaradvány elvonása</t>
  </si>
  <si>
    <t>Alulfinanszírozás és elvonás miatti pénzmaradvány igénybevétel</t>
  </si>
  <si>
    <t xml:space="preserve"> BEVÉTELEK ÖSSZESEN:</t>
  </si>
  <si>
    <t>HALMOZÓDÁSMENTES KIADÁSOK ÖSSZESEN:</t>
  </si>
  <si>
    <t>Alulfinanszírozás kiutalása az intézményeknek</t>
  </si>
  <si>
    <t>Intézmények pénzmaradvány-elvonásának befizetése</t>
  </si>
  <si>
    <t>Heves Megyei Önkormányzattól Népszavazásra átvett</t>
  </si>
  <si>
    <t>Heves Megyei Munkaügyi Központ - Közhasznúak támogatása</t>
  </si>
  <si>
    <t>Allianz Hungária Biztosítótól - utak karbantartására</t>
  </si>
  <si>
    <t>Heves Megyei Önormányzattól - ESPAD kutatással kapcsolatos kiadványra</t>
  </si>
  <si>
    <t>Önkormányzati közalkalmazotti bérfejlesztés támogatása</t>
  </si>
  <si>
    <t>ECDL számítógépes vizsga és nyelvvizsga támogatása</t>
  </si>
  <si>
    <t>Gyermek és ifjúsági feladatok támogatása</t>
  </si>
  <si>
    <t>EU-s hazai fejlesztésű pályázatok saját forrása</t>
  </si>
  <si>
    <t>Bartakovics u. 14. Pince</t>
  </si>
  <si>
    <t>Közalkalmazottak jutalomalapja</t>
  </si>
  <si>
    <t>Karácsonyi Vásár 2003</t>
  </si>
  <si>
    <t>Újévi koncert 2004</t>
  </si>
  <si>
    <t>Filmművészeti Nyári Egyetem</t>
  </si>
  <si>
    <t>ESPAD kutatás</t>
  </si>
  <si>
    <t>Hatósági bontások</t>
  </si>
  <si>
    <t>Fogyatékos gyermek gyógypedagógiai foglalkoztatása</t>
  </si>
  <si>
    <t>2004. évi  módosított előirányzat</t>
  </si>
  <si>
    <t>2004. évi teljesítés</t>
  </si>
  <si>
    <t>2004. évi módosított előirányzat</t>
  </si>
  <si>
    <t>4. sz. melléklet</t>
  </si>
  <si>
    <t>a 15/2005. (IV. 29.) sz. rendelethez</t>
  </si>
  <si>
    <t>A 2004. évi normatív állami hozzájárulás és normatív, kötött felhasználású támogatások elszámolása</t>
  </si>
  <si>
    <t>valamint a mutatószámok, feladatmutatók alakulása</t>
  </si>
  <si>
    <t>Forintban</t>
  </si>
  <si>
    <t>Sor-szám</t>
  </si>
  <si>
    <t>Fajlagos mérték                       Ft-ban</t>
  </si>
  <si>
    <t>Mutató-                        szám</t>
  </si>
  <si>
    <t>Állami normatíva összege                     Ft-ban</t>
  </si>
  <si>
    <t>Tényleges mutatószám</t>
  </si>
  <si>
    <t>Önkormányzatot megillető normatív állami hozzájárulás</t>
  </si>
  <si>
    <t>Mutatószám eltérés                    (6)-(4)=(8)</t>
  </si>
  <si>
    <t>Normatív állami hozzájárulás eltérés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</si>
  <si>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</si>
  <si>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</si>
  <si>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</si>
  <si>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</si>
  <si>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</si>
  <si>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</si>
  <si>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</si>
  <si>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</si>
  <si>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</si>
  <si>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1.</t>
  </si>
  <si>
    <t>Települési igazgatási, kommunális feladatok (Ft/fő)</t>
  </si>
  <si>
    <t>2.</t>
  </si>
  <si>
    <t>Körjegyzőség működésével kapcsolatos feladatok  (Ft/hó)</t>
  </si>
  <si>
    <t>3.</t>
  </si>
  <si>
    <t>Lakott külterülettel kapcsolatos feladatok (Ft/fő)</t>
  </si>
  <si>
    <t>4.</t>
  </si>
  <si>
    <t>4/a.</t>
  </si>
  <si>
    <t>Alaphozzájárulás (Ft/ körzetközpont)</t>
  </si>
  <si>
    <t>4/b.</t>
  </si>
  <si>
    <t>Okmányirodák működéséhez ( Ft/ ügyiratszám)</t>
  </si>
  <si>
    <t>4/c.</t>
  </si>
  <si>
    <t>Gyámügyi körzetre (Ft/fő)</t>
  </si>
  <si>
    <t>4/d.</t>
  </si>
  <si>
    <t>Építésügyi körzetre (Ft/fő)</t>
  </si>
  <si>
    <t>Körzeti igazgatási feladatok összesen:</t>
  </si>
  <si>
    <t>5.</t>
  </si>
  <si>
    <t>Üdülőhelyi feladatok (Ft/idegenforgalmi adó)</t>
  </si>
  <si>
    <t>6.</t>
  </si>
  <si>
    <t>Pénzbeli és természetbeni szociális és gyermekjóléti ellátások (Ft/fő)</t>
  </si>
  <si>
    <t>7.</t>
  </si>
  <si>
    <t>A lakáshozjutás  feladatai (Ft/fő)</t>
  </si>
  <si>
    <t>8.</t>
  </si>
  <si>
    <t>Szociális és gyermekjóléti alapszolgáltatási feladatok</t>
  </si>
  <si>
    <t xml:space="preserve">8/a. </t>
  </si>
  <si>
    <t>Alaphozzájárulás (Ft/fő)</t>
  </si>
  <si>
    <t xml:space="preserve">8/b. </t>
  </si>
  <si>
    <t>Családsegítő és gyermekjóléti szolgálat működtetése (Ft/fő)</t>
  </si>
  <si>
    <t>8/c.</t>
  </si>
  <si>
    <t>Támogató szolgálatok müködtetése (Ft/támogató szolg.)</t>
  </si>
  <si>
    <t>Szociális és gyermekjóléti alapszolgáltatási feladatok összesen:</t>
  </si>
  <si>
    <t>9.</t>
  </si>
  <si>
    <t>Bentlakásos és átmeneti elhelyezést nyújtó intézményi ellátás (Ft/ellátott)</t>
  </si>
  <si>
    <t>10.</t>
  </si>
  <si>
    <t>Nappali szociális intézményi ellátás (Ft/ellátott)</t>
  </si>
  <si>
    <t>10/a</t>
  </si>
  <si>
    <t>Időskorúak,pszichiátriai és szenvedélybetegek, hajléktalanok nappali ellátása (Ft/ellátott)</t>
  </si>
  <si>
    <t>10/b.</t>
  </si>
  <si>
    <t>Fogyatékos személyek nappali ellátása (Ft/ellátott)</t>
  </si>
  <si>
    <t>Nappali szociális intézményi ellátás  összesen:</t>
  </si>
  <si>
    <t>11.</t>
  </si>
  <si>
    <t>Hajléktalanok átmeneti intézményei (Ft/férőhely)</t>
  </si>
  <si>
    <t>12.</t>
  </si>
  <si>
    <t>Bölcsődei ellátás (Ft/ellátott)</t>
  </si>
  <si>
    <t>13.</t>
  </si>
  <si>
    <t>Bölcsödei étkezés ft/ellátott</t>
  </si>
  <si>
    <t>14.</t>
  </si>
  <si>
    <t>Óvodai nevelés (Ft/gyermek)</t>
  </si>
  <si>
    <t>15.</t>
  </si>
  <si>
    <t>Iskolai oktatás</t>
  </si>
  <si>
    <t>15/a.</t>
  </si>
  <si>
    <t>Iskolai oktatás 1-4.évfolyamon (Ft/tanuló)</t>
  </si>
  <si>
    <t>15/b.</t>
  </si>
  <si>
    <t>Iskolai oktatás 5-8. évfolyam (Ft/tanuló)</t>
  </si>
  <si>
    <t>15/c.</t>
  </si>
  <si>
    <t>Iskolai oktatás 9-13.évfolyamokon (Ft/tanuló)</t>
  </si>
  <si>
    <t>15/d.</t>
  </si>
  <si>
    <t>AranyJános  Tehetséggondozó Program  (Ft/tanuló)</t>
  </si>
  <si>
    <t>15/e.</t>
  </si>
  <si>
    <t>Iskolai szakképzés( szakmai elméleti képzés) (Ft/tanuló)</t>
  </si>
  <si>
    <t>15/f.</t>
  </si>
  <si>
    <t>Iskolai szakképzés (szakmai gyakorlati képzés) valam. isk. tanműhelyben (Ft/tanuló)</t>
  </si>
  <si>
    <t>15/g.</t>
  </si>
  <si>
    <t>Iskolai szakképzés (szakmai gyakorlati képzés) isk. tanműhelyben (Ft/tanuló)</t>
  </si>
  <si>
    <t>15/h.</t>
  </si>
  <si>
    <t>Iskolai szakképzés (szakmai gyakorlati képzés) egy évf. meghaladó képzés (Ft/tanuló)</t>
  </si>
  <si>
    <t>15/i.</t>
  </si>
  <si>
    <t>Iskolai szakképzés (szakmai gyakorlati képzés) másfél v. két évf. képzés (Ft/tanuló)</t>
  </si>
  <si>
    <t>15/j.</t>
  </si>
  <si>
    <t>Iskolai szakképzés (szakmai gyakorlati képzés) tanulói szerz.nem önk.tanműhelyben  (Ft/tanuló)</t>
  </si>
  <si>
    <t>Iskolai oktatás összesen:</t>
  </si>
  <si>
    <t>16.</t>
  </si>
  <si>
    <t>Különleges gondozás keretében nyújtott ellátás</t>
  </si>
  <si>
    <t>16/a.</t>
  </si>
  <si>
    <t>Gyógypedagógia ellátás (Ft/gyermek,tanuló)</t>
  </si>
  <si>
    <t>16/b.</t>
  </si>
  <si>
    <t>Korai fejlesztés ,gondozás (Ft/gyerek)</t>
  </si>
  <si>
    <t>Különleges gondozás keretében nyújtott ellátás összesen:</t>
  </si>
  <si>
    <t>17.</t>
  </si>
  <si>
    <t>Alapfokú művészetoktatás</t>
  </si>
  <si>
    <t>17/a.</t>
  </si>
  <si>
    <t>Zeneművészeti ág (Ft/tanuló)</t>
  </si>
  <si>
    <t>17/b.</t>
  </si>
  <si>
    <t>Képző- és iparművészeti, táncművészeti, szín-és bábművészeti ág (Ft/tan.)</t>
  </si>
  <si>
    <t>Alapfokú művészetoktatás összesen:</t>
  </si>
  <si>
    <t>18.</t>
  </si>
  <si>
    <t>Bentlakásos közoktatási intézményi ellátás</t>
  </si>
  <si>
    <t>18/a.</t>
  </si>
  <si>
    <t>Kollégiumi, externátusi nevelés, ellátás (Ft/tanuló)</t>
  </si>
  <si>
    <t>18/b.</t>
  </si>
  <si>
    <t>Arany J. Tehetséggondozó Program keretében (Ft/tanuló)</t>
  </si>
  <si>
    <t>Bentlakásos közoktatási intézményi ellátás összesen:</t>
  </si>
  <si>
    <t>19.</t>
  </si>
  <si>
    <t>Hozzájárulások egyéb közoktatási szakmai feladatokhoz</t>
  </si>
  <si>
    <t>19/a.</t>
  </si>
  <si>
    <t>Általános iskolai napközi vagy tanulószobai fogl.  (Ft/tanuló)</t>
  </si>
  <si>
    <t>19/b.</t>
  </si>
  <si>
    <t>Általános iskolai napközis foglalkozás iskolaotthonos okt. 1-4 évfolyam (Ft/tan.)</t>
  </si>
  <si>
    <t>19/c.</t>
  </si>
  <si>
    <t>Különleges helyzetben lévő gyermek, tanuló támogatása  (FT/gyermek,tanuló)</t>
  </si>
  <si>
    <t>19/d.</t>
  </si>
  <si>
    <t>Különleges helyzetben lévő gyermek, tanuló támogatása 2004/2005 tanévben indítandó (4 hóra) (Ft/gyermek,tanuló)</t>
  </si>
  <si>
    <t>19/e.</t>
  </si>
  <si>
    <t>Nemzeti-etnikai nevelés-oktatás (Ft/gyermek,tanuló)</t>
  </si>
  <si>
    <t>19/f.</t>
  </si>
  <si>
    <t>Két tanítási nyelvű oktatás (Ft/gyermek,tanuló)</t>
  </si>
  <si>
    <t>19/g.</t>
  </si>
  <si>
    <t>Kulturális, egyéb szabadidős egészségfejlesztési fa. (Ft/tanuló)</t>
  </si>
  <si>
    <t>19/h.</t>
  </si>
  <si>
    <t>Hozzájárulás az érettségi és szakmai vizsgák lebonyolításához (Ft/tanuló)</t>
  </si>
  <si>
    <t>Hozzájárulások egyéb közoktatási szakmai  feladatokhoz összesen:</t>
  </si>
  <si>
    <t>20.</t>
  </si>
  <si>
    <t>Hozzájárulások szociális jellegű ellátotti jutatásokhoz</t>
  </si>
  <si>
    <t>20/a.</t>
  </si>
  <si>
    <t>Óvodában,iskolában, kollégiumban szervezett intézményi étkezés normatív térítésidíj-kezdveményre nem jogosultak (Ft/gyermek, tanuló)</t>
  </si>
  <si>
    <t>20/b.</t>
  </si>
  <si>
    <t>Óvodában, iskolában, kollégiumban szervezett intézményi étkezés 50 %-os normatív térítésidíj-kezdveményre jogosultak (Ft/gyermek,fő)</t>
  </si>
  <si>
    <t>20/c.</t>
  </si>
  <si>
    <t>Óvodában,iskolában, kollégiumban szervezett intézményi étkezés 100 %-os normatív kezdveményre  jogosult óvodás (Ft/gyermek,tanuló)</t>
  </si>
  <si>
    <t>20/d.</t>
  </si>
  <si>
    <t>Nappali tanulók tankönyv ellátásához - általános hozzájárulás (Ft/tanuló)</t>
  </si>
  <si>
    <t>20/e.</t>
  </si>
  <si>
    <t>Nappali tanulók tankönyv ellátásához - kiegészítő hozzájárulás ingyenes tankönyv.ell. 1-4 évf. tanulók (Ft/tanuló)</t>
  </si>
  <si>
    <t>20/f.</t>
  </si>
  <si>
    <t>Nappali tanulók tankönyv ellátásához - kiegészítő hozzájárulás  ingyenes tankönyv.ell. 5-8 évf. tanulók (Ft/tanuló)</t>
  </si>
  <si>
    <t>20/g.</t>
  </si>
  <si>
    <t>Nappali tanulók tankönyv ellátásához - kiegészítő hozzájárulás  ingyenes tankönyv.ell. 9-13.évf. tanulók (Ft/tanuló)</t>
  </si>
  <si>
    <t>21.</t>
  </si>
  <si>
    <t>Óvodába, ált. iskolába bejáró gyermek, tanulók ellátása</t>
  </si>
  <si>
    <t>21/a.</t>
  </si>
  <si>
    <t>Óvodába, ált. iskolába bejáró gyermek, tanulók ellátása (Ft/gyermek,tanuló)</t>
  </si>
  <si>
    <t>21/b.</t>
  </si>
  <si>
    <t>Gimnáziumba,szakközépiskolába bejáró gyermekek tanulók ellátása (Ft/tanuló)</t>
  </si>
  <si>
    <t>22.</t>
  </si>
  <si>
    <t>Helyi közművelődési és közgyűjteményi feladatok (Ft/fő)</t>
  </si>
  <si>
    <t>23.</t>
  </si>
  <si>
    <t>Települési sport feladatok</t>
  </si>
  <si>
    <t>Normatív állami hozzájárulás (1-22.) összesen:</t>
  </si>
  <si>
    <t xml:space="preserve">  </t>
  </si>
  <si>
    <t>24.</t>
  </si>
  <si>
    <t>24/a.</t>
  </si>
  <si>
    <t>Pedagógus szakvizsga és továbbképzés (Ft/pedagógus)</t>
  </si>
  <si>
    <t>24/b.</t>
  </si>
  <si>
    <t>Középiskolai pedagógusok felkészül. támogatása kétszintű érettségiztetéshez (Ft/pedagógus)</t>
  </si>
  <si>
    <t>24/c.</t>
  </si>
  <si>
    <t>Pedagógusok szakkönyvvásárlása (Ft/pedagógus)</t>
  </si>
  <si>
    <t>24/d.</t>
  </si>
  <si>
    <t>Szakmai fejlesztés (Ft/gyermek, tanuló)</t>
  </si>
  <si>
    <t>24/f.</t>
  </si>
  <si>
    <t>Pedagógiai szakszolgálat (Ft/közalkalmazott)</t>
  </si>
  <si>
    <t>24/g.</t>
  </si>
  <si>
    <t>Minőségfejlesztési feladatok (Ft/pedagógus)</t>
  </si>
  <si>
    <t>24/h.</t>
  </si>
  <si>
    <t>Pedagógiai szakmai szolgáltatás (Ft/gyermek,tanuló)</t>
  </si>
  <si>
    <t>24/j.</t>
  </si>
  <si>
    <t>Diáksporttal kapcsolatos feladatok támogatása (Ft/tanuló)</t>
  </si>
  <si>
    <t>Kiegészítő támogatás egyes közoktatási feladatok ellátásához összesen:</t>
  </si>
  <si>
    <t>25.</t>
  </si>
  <si>
    <t>25/a.</t>
  </si>
  <si>
    <t>Szociális továbbképzés és szakvizsga (Ft/foglalkoztatott)</t>
  </si>
  <si>
    <t>Egyes szociális feladatok kiegészítő támogatása összesen:</t>
  </si>
  <si>
    <t>26.</t>
  </si>
  <si>
    <t>Lakossági települési folyékony hulladék ártalmatlanításának támogatása (Ft/m3)</t>
  </si>
  <si>
    <t>27.</t>
  </si>
  <si>
    <t xml:space="preserve">Helyi önkormányzati hivatásos tűzoltóságok támogatása </t>
  </si>
  <si>
    <t>Normatív, kötött felhasználású támogatások (23-24.) összesen:</t>
  </si>
  <si>
    <t>NORMATÍV ÁLLAMI HOZZÁJÁRULÁS ÖSSZESEN:</t>
  </si>
  <si>
    <t>* Tartalmazza az 1. sz. melléklet VII. fejezet 2. címszámán és a VIII. fejezet 1-3 címszámán (kivéve az Önkormányzat által szervezett közcélú foglalkoztatás támogatására) tervezett és tényleges megkapott összegeket</t>
  </si>
  <si>
    <t>5. sz. melléklet a 15/2005. (IV. 29.) sz. rendelethez</t>
  </si>
  <si>
    <t>Fejezet, feladat megnevezése</t>
  </si>
  <si>
    <t>Kötelezettséggel terhelt</t>
  </si>
  <si>
    <t>Feladatokra előirányzott</t>
  </si>
  <si>
    <t>Összesen</t>
  </si>
  <si>
    <t>I.  fejezet: Önkormányzati költségvetési szervek</t>
  </si>
  <si>
    <t>II. fejezet: Polgármesteri Hivatal működési költségvetés</t>
  </si>
  <si>
    <t>II. fejezet: Polgármesteri Hivatal felújítási kiadásai</t>
  </si>
  <si>
    <t>II. fejezet: Polgármesteri Hivatal kis és középberuházások kiadásai</t>
  </si>
  <si>
    <t>II. fejezet: Polgármesteri Hivatal vagyonnal kapcsolatos kiadásai</t>
  </si>
  <si>
    <t>II. fejezet: Pénzügyi befektetések kiadásai</t>
  </si>
  <si>
    <t>Működési célú hitel kiváltása</t>
  </si>
  <si>
    <t>Felhalmozási célú hitel csökkentésére</t>
  </si>
  <si>
    <t>Módosított pénzmaradvány összesen:  *</t>
  </si>
  <si>
    <t>*  Ebből</t>
  </si>
  <si>
    <t xml:space="preserve">    - Bérlakásértékesítésből képződött maradvány</t>
  </si>
  <si>
    <t>5/a. sz. melléklet a 15/2005. (IV. 29.) sz. rendelethez</t>
  </si>
  <si>
    <t>Alcím-szám</t>
  </si>
  <si>
    <t>Címnév</t>
  </si>
  <si>
    <t>Alcímnév</t>
  </si>
  <si>
    <t>Módosított pénzmaradvány</t>
  </si>
  <si>
    <t>Ebből:                                 személyi juttatás                       maradványa</t>
  </si>
  <si>
    <t>Egri Kereskedelmi, Mezőgazdasági, Vendéglátóipari Szakközép-, Szakiskola és Kollégium</t>
  </si>
  <si>
    <t>Hibay Károly u.-i óvoda</t>
  </si>
  <si>
    <t>Városi Ellátó Szolgálat (1-21 alcím összesen)</t>
  </si>
  <si>
    <t>Költségvetési szervek összesen:</t>
  </si>
  <si>
    <t>5/b. sz. melléklet a 15/2005. (IV. 29.) sz. rendelethez</t>
  </si>
  <si>
    <t>Cím szám/ Alcím szám</t>
  </si>
  <si>
    <t>Intézmény (feladat) megnevezése</t>
  </si>
  <si>
    <t>Kötelezett-séggel      terhelt</t>
  </si>
  <si>
    <t>Pedagógusok kétszintű érettségire való felkészítése</t>
  </si>
  <si>
    <t>EKS tanfolyam</t>
  </si>
  <si>
    <t>Leonardo pályázat</t>
  </si>
  <si>
    <t>Comenius pályázat</t>
  </si>
  <si>
    <t>Tehetséggondozó verseny támogatása</t>
  </si>
  <si>
    <t>Kollégium szabadidős tevékenység támogatása</t>
  </si>
  <si>
    <t>Kollégium tárgyi feltétel javítása</t>
  </si>
  <si>
    <t>Szakképzési hozzájárulásból építőipari szerszámok</t>
  </si>
  <si>
    <t>Szakképzési hozzájárulásból autóelektronika számítógép</t>
  </si>
  <si>
    <t>Szakképzési hozzájárulásból esztergagép beszerzés</t>
  </si>
  <si>
    <t>Bornemissza Gergely Szakközép-, Szakiskola és Kollégium összesen:</t>
  </si>
  <si>
    <t>Francia nyelvtanár óraadó megbízási díj</t>
  </si>
  <si>
    <t>1 fő megbízási díj</t>
  </si>
  <si>
    <t>Számítógép karbantartás</t>
  </si>
  <si>
    <t>Festési munkálatokra</t>
  </si>
  <si>
    <t>Áfa befizetési kötelezettség</t>
  </si>
  <si>
    <t>Rehabilitációs hozzájárulás</t>
  </si>
  <si>
    <t>Pályázati pénz</t>
  </si>
  <si>
    <t>Nyelvvizsga díj</t>
  </si>
  <si>
    <t>Dobó István Gimnázium összesen:</t>
  </si>
  <si>
    <t>Óraadók megbízási díja</t>
  </si>
  <si>
    <t>1 fő hóközi kifizetés</t>
  </si>
  <si>
    <t>1 fő felmentése miatti bérkifizetések</t>
  </si>
  <si>
    <t>Áthúzódó megbízási díjak</t>
  </si>
  <si>
    <t>Pedagógusok kétszintű érettségire való felkészülése</t>
  </si>
  <si>
    <t>Tanulók vásárolt élelmezés</t>
  </si>
  <si>
    <t>Szállítói köt.</t>
  </si>
  <si>
    <t>Számítástechnikai eszközök beszerzése,nyelvoktató berendezés</t>
  </si>
  <si>
    <t>Kossuth Zsuzsa Gimnázium, Szakképző Iskola és Kollégium összesen:</t>
  </si>
  <si>
    <t>Sportedzők megbízási díjai</t>
  </si>
  <si>
    <t>Bírói díjak</t>
  </si>
  <si>
    <t>Vásárolt közszolgáltatás edzők megbízása</t>
  </si>
  <si>
    <t>Egri Városi Sportiskola összesen:</t>
  </si>
  <si>
    <t>2 fő hóközi bérének kifizetése</t>
  </si>
  <si>
    <t>Megbízással alkalmazott óraadó bére</t>
  </si>
  <si>
    <t>Eszközbeszerzés</t>
  </si>
  <si>
    <t>Rehab.hozzájárulás,SZJA</t>
  </si>
  <si>
    <t>Tantermi táblák, tároló szekrények</t>
  </si>
  <si>
    <t>Móra Ferenc Általános Iskola és Előkészítő Szakiskola összesen:</t>
  </si>
  <si>
    <t>3 fő hóközi bére</t>
  </si>
  <si>
    <t>Megbízási díjak</t>
  </si>
  <si>
    <t>2 fő felmentése miatti bérkifizetések</t>
  </si>
  <si>
    <t>Ped. továbbképzés és szakvizsga</t>
  </si>
  <si>
    <t>Megbízással alkalmazott óraadók díja</t>
  </si>
  <si>
    <t>Vásárolt élelmezés</t>
  </si>
  <si>
    <t>Számítástechnikai eszk., nyelvoktató berendezés beszerzése</t>
  </si>
  <si>
    <t>Kossuth Zsuzsa Gimnázium, Szakképző Iskola és Kollégium (1-3 alcím) összesen:</t>
  </si>
  <si>
    <t>Egri Kereskedelmi, Mezőgazd., Vend. Szakközép-, Szakiskola és Koll. összesen:</t>
  </si>
  <si>
    <t>Közlekedési költségtérítés</t>
  </si>
  <si>
    <t>Ped. kétszintű érettségire való felkészítése</t>
  </si>
  <si>
    <t>Socrates pályázat</t>
  </si>
  <si>
    <t>Eszközbeszerzés pályázat</t>
  </si>
  <si>
    <t>Arany János Tehetséggondozó Progr.kapcs.pénzmaradvány</t>
  </si>
  <si>
    <t>ECDL és nyelvvizsga díjak</t>
  </si>
  <si>
    <t>Szilágyi Erzsébet Gimnázium és Kollégium összesen:</t>
  </si>
  <si>
    <t>Pedagógusok kétszintű érettségire való felkészitése</t>
  </si>
  <si>
    <t>Temetési segély</t>
  </si>
  <si>
    <t>Nyugdíjazás miatt felmentésre járó bér</t>
  </si>
  <si>
    <t>Megbízási díjakra</t>
  </si>
  <si>
    <t>Különféle dologi kiad.(pályázat színjátszó kör)</t>
  </si>
  <si>
    <t>Készletbeszerzés</t>
  </si>
  <si>
    <t>Szolgáltatás(karbantartás, kisjavítás)</t>
  </si>
  <si>
    <t>ÁFA(dologi)</t>
  </si>
  <si>
    <t>Poroszlói tábor befejező munkálataira</t>
  </si>
  <si>
    <t>Projektor vásárlás</t>
  </si>
  <si>
    <t>Pásztorvölgyi Általános Iskola és Gimnázium összesen:</t>
  </si>
  <si>
    <t>Óraadók megbízási díjai</t>
  </si>
  <si>
    <t>Hóközi kifizetés</t>
  </si>
  <si>
    <t>Bérlettérítés, munkábajárás</t>
  </si>
  <si>
    <t>Szállítók</t>
  </si>
  <si>
    <t>Téves átutalás</t>
  </si>
  <si>
    <t>Kisértékű t.eszk.besz.(konferencia terem)</t>
  </si>
  <si>
    <t>Táblák vásárlása</t>
  </si>
  <si>
    <t>Szakképzési hozzájárulás maradványa</t>
  </si>
  <si>
    <t>Egervill.konferenciaterem vill. hálózat kiépítése</t>
  </si>
  <si>
    <t>Andrássy György Közgazdasági Szakközépiskola összesen:</t>
  </si>
  <si>
    <t>Minőségi munkavégzés</t>
  </si>
  <si>
    <t>Túlóra, helyettesítés</t>
  </si>
  <si>
    <t>Irodaszerek</t>
  </si>
  <si>
    <t>Fénymásoló javítása</t>
  </si>
  <si>
    <t>Vegyszerek, festék</t>
  </si>
  <si>
    <t>Számítógép+ tartozékok beszerzése</t>
  </si>
  <si>
    <t>Balassi Bálint Általános Iskola összesen:</t>
  </si>
  <si>
    <t>Étkezési utalvány</t>
  </si>
  <si>
    <t>Novemberi túlóra, helyettesítés</t>
  </si>
  <si>
    <t>Ped. szakvizsga és továbbképzés</t>
  </si>
  <si>
    <t>TEMPUS pályázat</t>
  </si>
  <si>
    <t>Hm-i Közoktatási Közalapítvány pályázat</t>
  </si>
  <si>
    <t>Helyettesítés, túlóra</t>
  </si>
  <si>
    <t>Taneszköz beszerzés</t>
  </si>
  <si>
    <t>Szállítási ktg.</t>
  </si>
  <si>
    <t>Szakmai szolgáltatás</t>
  </si>
  <si>
    <t>ÁFA visszafizetés</t>
  </si>
  <si>
    <t>Felsővárosi Általános Iskola összesen:</t>
  </si>
  <si>
    <t>Hunyadi Mátyás Általános Iskola összesen:</t>
  </si>
  <si>
    <t>Kisértékű t.eszk.beszerzés</t>
  </si>
  <si>
    <t>Lenkey János Általános Iskola összesen:</t>
  </si>
  <si>
    <t>Jubileumi jutalom</t>
  </si>
  <si>
    <t>Kisértékű t.eszk. Beszerzés</t>
  </si>
  <si>
    <t>Tinódi Sebestyén Általános Iskola összesen:</t>
  </si>
  <si>
    <t>2004. október havi változóbér</t>
  </si>
  <si>
    <t>ÉMÁSZ téves számlázás miatt</t>
  </si>
  <si>
    <t>Dr. Kemény Ferenc Általános Iskola összesen:</t>
  </si>
  <si>
    <t>Zongora vásárlás</t>
  </si>
  <si>
    <t>Farkas Ferenc Zeneiskola összesen:</t>
  </si>
  <si>
    <t>VÁROSI ELLÁTÓ SZOLGÁLAT</t>
  </si>
  <si>
    <t>HACCP átal. miatti kötelezettség</t>
  </si>
  <si>
    <t>Dr. Hibay Károly u.-i óvoda összesen:</t>
  </si>
  <si>
    <t>HACCP átalakítások miatti kötelezettség</t>
  </si>
  <si>
    <t>Remenyik Zsigmond u.-i óvoda összesen:</t>
  </si>
  <si>
    <t>Pályázati pénzeszköz köv. évre áthúzódó része</t>
  </si>
  <si>
    <t>Epreskert u.-i óvoda összesen:</t>
  </si>
  <si>
    <t>Farkasvölgy u.-i óvoda összesen:</t>
  </si>
  <si>
    <t>Minőségi keresetkiegészítés</t>
  </si>
  <si>
    <t>HACCP átalakítások miatti köt.</t>
  </si>
  <si>
    <t>Pályázati pénzeszközök köv.évre áthúzódó része</t>
  </si>
  <si>
    <t>Tittel Pál u.-i óvoda összesen:</t>
  </si>
  <si>
    <t>Köztársaság téri óvoda összesen:</t>
  </si>
  <si>
    <t>Nagyváradi u.-i óvoda összesen:</t>
  </si>
  <si>
    <t>Ifjúság u.-i óvoda összesen:</t>
  </si>
  <si>
    <t>Deák Ferenc u.-i óvoda (Arany J. u.-i tagóvodával együtt)</t>
  </si>
  <si>
    <t>Pályázati pénzeszközök köv. évre áthúzódó része</t>
  </si>
  <si>
    <t>Deák Ferenc u.-i óvoda összesen:</t>
  </si>
  <si>
    <t xml:space="preserve">Széchenyi István u.-i óvoda </t>
  </si>
  <si>
    <t>Széchenyi István u.-i óvoda összesen:</t>
  </si>
  <si>
    <t>Benedek Elek Óvoda összesen:</t>
  </si>
  <si>
    <t>Tavasz u.-i óvoda összesen:</t>
  </si>
  <si>
    <t>Kodály Zoltán u.-i óvoda összesen:</t>
  </si>
  <si>
    <t>Szivárvány Napköziotthonos Óvoda összesen:</t>
  </si>
  <si>
    <t xml:space="preserve">Joó János Óvoda </t>
  </si>
  <si>
    <t>Pedagógus szakkönyv vásárlás</t>
  </si>
  <si>
    <t>Pályázati pénzeszközök következő évre áthúzódó része</t>
  </si>
  <si>
    <t>Joó János Óvoda összesen:</t>
  </si>
  <si>
    <t>Vízimolnár u.-i óvoda</t>
  </si>
  <si>
    <t>Vízimolnár u.-i óvoda összesen:</t>
  </si>
  <si>
    <t>Bervai óvoda összesen:</t>
  </si>
  <si>
    <t>Városi Nevelési Tanácsadó és Logopédiai Intézet összesen:</t>
  </si>
  <si>
    <t>Szoc. továbbképzés</t>
  </si>
  <si>
    <t>Áthúzódó pályázat</t>
  </si>
  <si>
    <t>Bölcsődei Igazgatóság összesen:</t>
  </si>
  <si>
    <t>Egészségügyi Szolgálat összesen:</t>
  </si>
  <si>
    <t>Szállítói köt. terhelt beruh. kiad.</t>
  </si>
  <si>
    <t>Városi Ellátó Szolgálat összesen:</t>
  </si>
  <si>
    <t>Városi Ellátó Szolgálat (1-21 alcím) összesen</t>
  </si>
  <si>
    <t>Szállítói kötelezettséggel terhelt beruh.kiadások</t>
  </si>
  <si>
    <t>Városi Ellátó Szolgálat (1-21 alcím) összesen:</t>
  </si>
  <si>
    <t>Tárgyjutalom</t>
  </si>
  <si>
    <t>ECDL tanfolyami díj</t>
  </si>
  <si>
    <t>Pomádé király új ruhája c.ea.költségei</t>
  </si>
  <si>
    <t>Saját gk. használat</t>
  </si>
  <si>
    <t>2005. évi többletköltségekre</t>
  </si>
  <si>
    <t>Forrás Gyermek-Szabadidőközpont összesen:</t>
  </si>
  <si>
    <t xml:space="preserve">Bródy Sándor Könyvtár </t>
  </si>
  <si>
    <t>Pályázatok megbízási díj</t>
  </si>
  <si>
    <t>Saját megbízási díj</t>
  </si>
  <si>
    <t>Szervezett képzés</t>
  </si>
  <si>
    <t>Pályázatok</t>
  </si>
  <si>
    <t>T.eszk. Program</t>
  </si>
  <si>
    <t>Monitor besz.</t>
  </si>
  <si>
    <t>Bródy Sándor Könyvtár összesen:</t>
  </si>
  <si>
    <t>Munkavégzéshez kapcs. juttatás</t>
  </si>
  <si>
    <t>Phare pályázat munkabér</t>
  </si>
  <si>
    <t>Megbízási díj</t>
  </si>
  <si>
    <t>Étkezési hozzájárulás</t>
  </si>
  <si>
    <t>Továbbképzés költségtérítés</t>
  </si>
  <si>
    <t xml:space="preserve">Phare pályázat </t>
  </si>
  <si>
    <t>Eü.Szoc.Min. pályázat</t>
  </si>
  <si>
    <t>Hajléktalanok téli elszáll.műk.ktg.</t>
  </si>
  <si>
    <t>Szolgált.bérleti díj konténer</t>
  </si>
  <si>
    <t>Phare pályázat</t>
  </si>
  <si>
    <t>Családsegítő Intézet összesen:</t>
  </si>
  <si>
    <t>Munka és védőruha</t>
  </si>
  <si>
    <t>Textilia</t>
  </si>
  <si>
    <t>Tisztitószer</t>
  </si>
  <si>
    <t>Idősek Berva-völgyi Otthona összesen:</t>
  </si>
  <si>
    <t>Jutalom</t>
  </si>
  <si>
    <t>Születési segélyezés</t>
  </si>
  <si>
    <t>Költségtérítések, utiköltségek</t>
  </si>
  <si>
    <t>Oktatás</t>
  </si>
  <si>
    <t>Reprezentáció</t>
  </si>
  <si>
    <t>Kifizetői adó</t>
  </si>
  <si>
    <t>ÁFA(dologi kiadások)</t>
  </si>
  <si>
    <t>Gép, berendezés, felszerelés</t>
  </si>
  <si>
    <t>Épületburkolás, bejárati ajtó csere</t>
  </si>
  <si>
    <t>ÁFA(beruházási kiadások)</t>
  </si>
  <si>
    <t>Hivatásos Önkormányzati Tűzoltóság összesen:</t>
  </si>
  <si>
    <t>Reklám, propaganda kiadások</t>
  </si>
  <si>
    <t>Tourinform Eger Idegenforgalmi Információs Iroda összesen:</t>
  </si>
  <si>
    <t>Eger és Körzete Kistérségi Területfejlesztési Önkorm. Társulás összesen:</t>
  </si>
  <si>
    <t>2004. december havi kifizetés</t>
  </si>
  <si>
    <t>Irodafenntartás</t>
  </si>
  <si>
    <t>Szakértői díj</t>
  </si>
  <si>
    <t>Oktatás, képzés</t>
  </si>
  <si>
    <t>Számítástechnikai eszközök</t>
  </si>
  <si>
    <t>Családok Átmeneti Otthonának kialakítása</t>
  </si>
  <si>
    <t>Logopédia tanterem kialakítás</t>
  </si>
  <si>
    <t>Területfejlesztési pr. kialakítása</t>
  </si>
  <si>
    <t>Tetőépítés Mocsáry</t>
  </si>
  <si>
    <t>Mocsáry irodaberendezés</t>
  </si>
  <si>
    <t>Egri Kistérség Többcélú Társulása összesen:</t>
  </si>
  <si>
    <t>5/c. sz. melléklet a 15/2005.  (IV. 29.) sz. rendelethez</t>
  </si>
  <si>
    <t>Sor- szám</t>
  </si>
  <si>
    <t>Feladat megnevezése</t>
  </si>
  <si>
    <t>I.</t>
  </si>
  <si>
    <t>Ifjúsági célú tevékenység</t>
  </si>
  <si>
    <t>Közterület-felügyelet</t>
  </si>
  <si>
    <t>Átmeneti állati tetem gyűjtőhely üzemeltetése</t>
  </si>
  <si>
    <t>Önkormányzati igazgatási feladatok</t>
  </si>
  <si>
    <t xml:space="preserve">   - Állományba nem tartozó egyéb juttatás</t>
  </si>
  <si>
    <t xml:space="preserve">   - Munkavégzéshez kapcsolódó juttatás</t>
  </si>
  <si>
    <t xml:space="preserve">   - Étkezési hozzájárulás</t>
  </si>
  <si>
    <t xml:space="preserve">   - Napidíj</t>
  </si>
  <si>
    <t xml:space="preserve">   - Egyéb sajátos juttatások</t>
  </si>
  <si>
    <t xml:space="preserve">   - Közlekedési költségtérítés</t>
  </si>
  <si>
    <t xml:space="preserve">   - Egyéb költségtérítési hozzájárulás</t>
  </si>
  <si>
    <t xml:space="preserve">   - Képzés, oktatás</t>
  </si>
  <si>
    <t xml:space="preserve">   - Megbízási díj</t>
  </si>
  <si>
    <t xml:space="preserve">   - Tiszteletdíj  (képviselők, szakértők)</t>
  </si>
  <si>
    <t xml:space="preserve">   - Érdekeltségi jutalék</t>
  </si>
  <si>
    <t xml:space="preserve">   - Céljutalom</t>
  </si>
  <si>
    <t xml:space="preserve">   - Végkielégítés</t>
  </si>
  <si>
    <t xml:space="preserve">   - Informatikai oktatás, képzés</t>
  </si>
  <si>
    <t>Kulturális feladatok</t>
  </si>
  <si>
    <t xml:space="preserve">   - Állami ünnepek</t>
  </si>
  <si>
    <t xml:space="preserve">   - Irodalmi élet, pályadíjak</t>
  </si>
  <si>
    <t>Hátrányos helyzetű, sajátos nevelési igényű és magántanulók foglalkoztatása</t>
  </si>
  <si>
    <t>Esküvői névadói szolgáltatás</t>
  </si>
  <si>
    <t xml:space="preserve"> </t>
  </si>
  <si>
    <t>Személyi juttatások összesen:</t>
  </si>
  <si>
    <t>II.</t>
  </si>
  <si>
    <t xml:space="preserve">   - Érdekeltségi jutalék járuléka</t>
  </si>
  <si>
    <t>Ifjúsági célú feladatok</t>
  </si>
  <si>
    <t>Esküvői, névadó szolgáltatás</t>
  </si>
  <si>
    <t>Átmeneti állati tetem gyűjtőhely</t>
  </si>
  <si>
    <t>Munkaadókat terhelő járulékok összesen:</t>
  </si>
  <si>
    <t>III.</t>
  </si>
  <si>
    <t>Kül- és belterjes</t>
  </si>
  <si>
    <t>Parkfenntartás Eger város közigazgatási határán belül</t>
  </si>
  <si>
    <t>Parkfenntartás összesen:</t>
  </si>
  <si>
    <t>Közigazgatási határon belül köztisztasági feladatok illegális hulladék összesedése</t>
  </si>
  <si>
    <t>Köztisztaság összesen:</t>
  </si>
  <si>
    <t>Utak, hidak, járdák karbantartása</t>
  </si>
  <si>
    <t>Közúti jelzőeszközök</t>
  </si>
  <si>
    <t>Közúti szakági nyilvántartás</t>
  </si>
  <si>
    <t>Közutak, hidak üzemeltetése összesen:</t>
  </si>
  <si>
    <t>Karbantartás, üzemeltetés</t>
  </si>
  <si>
    <t>Közvilágítás összesen:</t>
  </si>
  <si>
    <t>Játszóterek biztonsági felülvizsgálata</t>
  </si>
  <si>
    <t>Balesetveszélyes játszóeszközök bontása, javítása</t>
  </si>
  <si>
    <t>Zászlók beszerzése</t>
  </si>
  <si>
    <t>Városüzemeltetési feladatok (Szerződésben nem szereplő fenntartás)</t>
  </si>
  <si>
    <t>Szent József Gyógypark</t>
  </si>
  <si>
    <t>Utcabútor</t>
  </si>
  <si>
    <t>Egyéb városüzemeltetési feladatok összesen:</t>
  </si>
  <si>
    <t>Csatorna III. rendű vízfolyások, nyílt árok karbantartása</t>
  </si>
  <si>
    <t>Sürgős beavatkozások</t>
  </si>
  <si>
    <t>Vízrendezés, vízelvezetés összesen:</t>
  </si>
  <si>
    <t>Városüzemeltetés összesen:</t>
  </si>
  <si>
    <t>Idegenforgalmi kiadványok és egyéb marketing</t>
  </si>
  <si>
    <t>Idegenforgalmi szolgáltatás összesen:</t>
  </si>
  <si>
    <t>Mezőgazdasági feladatok összesen:</t>
  </si>
  <si>
    <t>Irodalmi Élet, pályadíjak</t>
  </si>
  <si>
    <t>Kulturális pályázati alap</t>
  </si>
  <si>
    <t>Kulturális tevékenység összesen:</t>
  </si>
  <si>
    <t>Diákönkormányzati, táborok, képzések támogatása</t>
  </si>
  <si>
    <t>Kisdiák Tanács</t>
  </si>
  <si>
    <t>Ifjúsági rendezvények, kiadványok</t>
  </si>
  <si>
    <t>Városi Diáktanács</t>
  </si>
  <si>
    <t>Diákjóléti feladatok</t>
  </si>
  <si>
    <t>Ifjúsági célú tevékenység összesen:</t>
  </si>
  <si>
    <t>Országgyűlési Képviselői Iroda</t>
  </si>
  <si>
    <t>Ünnepek, évfordulók</t>
  </si>
  <si>
    <t>Esküvői szolgáltatás, névadó</t>
  </si>
  <si>
    <t>Munkanélküliek egyéb önkormányzati fogl.</t>
  </si>
  <si>
    <t>Intézményi étkeztetés ellenőrzése</t>
  </si>
  <si>
    <t>28.</t>
  </si>
  <si>
    <t>29.</t>
  </si>
  <si>
    <t>Imókői táboroztatás</t>
  </si>
  <si>
    <t>30.</t>
  </si>
  <si>
    <t>31.</t>
  </si>
  <si>
    <t>32.</t>
  </si>
  <si>
    <t>33.</t>
  </si>
  <si>
    <t>34.</t>
  </si>
  <si>
    <t>35.</t>
  </si>
  <si>
    <t>Oktatási intézmények tanulmányi, szakmai támogatása</t>
  </si>
  <si>
    <t>36.</t>
  </si>
  <si>
    <t>37.</t>
  </si>
  <si>
    <t>38.</t>
  </si>
  <si>
    <t>39.</t>
  </si>
  <si>
    <t>Eger Ünnepe</t>
  </si>
  <si>
    <t>40.</t>
  </si>
  <si>
    <t>Dologi kiadások összesen:</t>
  </si>
  <si>
    <t xml:space="preserve">IV. </t>
  </si>
  <si>
    <t>Iskolai diáksport támogatása</t>
  </si>
  <si>
    <t>Sporttevékenység összesen:</t>
  </si>
  <si>
    <t>Ápolási díj alanyi jogon</t>
  </si>
  <si>
    <t>Ápolási díj méltányossági</t>
  </si>
  <si>
    <t>Segélyek összesen:</t>
  </si>
  <si>
    <t>VTV KHT támogatás</t>
  </si>
  <si>
    <t>Egyéb működési célú támogatások, kiadások összesen:</t>
  </si>
  <si>
    <t>Működési kiadások összesen:</t>
  </si>
  <si>
    <t>5/d. sz. melléklet a 15/2005.  (IV. 29.) sz. rendelethez</t>
  </si>
  <si>
    <t>Játszóterek felújítása</t>
  </si>
  <si>
    <t>Kossuth u.-i irodaépület átalakítása</t>
  </si>
  <si>
    <t>Egészségház u. 11. sz. zöldfelület</t>
  </si>
  <si>
    <t>Felújítási kiadások összesen:</t>
  </si>
  <si>
    <t>5/e. sz. melléklet a 15/2005.  (IV. 29.) sz. rendelethez</t>
  </si>
  <si>
    <t>Ingatlan vásárláshoz kapcsolódó átalakítás</t>
  </si>
  <si>
    <t>Ipari területek tömegközlekekedése és csapadékvíz elvezetése</t>
  </si>
  <si>
    <t>Érsekkert bejárat átalakítása</t>
  </si>
  <si>
    <t>Móra Ferenc Általános Iskola tűzjelző kiépítése</t>
  </si>
  <si>
    <t>Polgármesteri Hivatal felhalmozási kiadások</t>
  </si>
  <si>
    <t>Információs technológia az általános iskolában program-Lenkey Általános Iskola</t>
  </si>
  <si>
    <t>ebből:</t>
  </si>
  <si>
    <t xml:space="preserve"> - személyi juttatások</t>
  </si>
  <si>
    <t xml:space="preserve"> - munkaadókat terhelő járulékok</t>
  </si>
  <si>
    <t>Bozsik program megvalósításával összefüggő fejlesztés</t>
  </si>
  <si>
    <t>Felsővárosi sporttelep fejlesztés</t>
  </si>
  <si>
    <t>Lakásépítési program - Pozsonyi u. 15 db bérlakás   *</t>
  </si>
  <si>
    <t>Mezőgazdasághoz kötődő infrastruktúra fejlesztése</t>
  </si>
  <si>
    <t>Pásztorvölgy játszótér építés</t>
  </si>
  <si>
    <t>Kőlyuk út mentén járdaépítés</t>
  </si>
  <si>
    <t>Sertekapu u. 11. sz. ingatlanról induló pinceveszélyelhárítás</t>
  </si>
  <si>
    <t>41.</t>
  </si>
  <si>
    <t>42.</t>
  </si>
  <si>
    <t>Déli iparterület felszín alatti vízelvezetés feltárása</t>
  </si>
  <si>
    <t>43.</t>
  </si>
  <si>
    <t>Felsővárosi Sportcentrum öltözőépület tervezése, pályázati önerő</t>
  </si>
  <si>
    <t>44.</t>
  </si>
  <si>
    <t>Eger, Kistályai u. közvilágítás</t>
  </si>
  <si>
    <t>45.</t>
  </si>
  <si>
    <t>Okmányiroda beléptető rendszere</t>
  </si>
  <si>
    <t>46.</t>
  </si>
  <si>
    <t>Köztársaság tér 10. sz. ingatlan megvásárlása</t>
  </si>
  <si>
    <t>47.</t>
  </si>
  <si>
    <t>Belterületi csapadékvízelvezetési koncepció pályázati önereje</t>
  </si>
  <si>
    <t>48.</t>
  </si>
  <si>
    <t>Lenkey Általános Iskola fűtéskorszerűsítés</t>
  </si>
  <si>
    <t>49.</t>
  </si>
  <si>
    <t>Ünnepek, évfordulók (Gárdonyi szobor, Dobó évforduló, József Attila évforduló)</t>
  </si>
  <si>
    <t>50.</t>
  </si>
  <si>
    <t>Déli iparterület szennyvíz</t>
  </si>
  <si>
    <t>Kis- és középberuházások kiadásai összesen:</t>
  </si>
  <si>
    <t>* Bérlakásértékesítésből képződött maradvány</t>
  </si>
  <si>
    <t>5/f. sz. melléklet a 15/2005.  (IV. 29.) sz. rendelethez</t>
  </si>
  <si>
    <t>Vagyoni jellegű kiadások</t>
  </si>
  <si>
    <t xml:space="preserve"> - Tanulmányok, programok</t>
  </si>
  <si>
    <t xml:space="preserve"> - Engedélyezési tervek</t>
  </si>
  <si>
    <t xml:space="preserve"> - Pályázatírás, tanácsadás, egyéb kiadások</t>
  </si>
  <si>
    <t>2005. évi közbeszerzési terv és a 2004. évi beszerzések összegzésének előkészítése</t>
  </si>
  <si>
    <t>Vagyonnal kapcsolatos kiadások összesen:</t>
  </si>
  <si>
    <t>5/g. sz. melléklet a 15/2005.  (IV. 29.) sz. rendelethez</t>
  </si>
  <si>
    <t>Művészetek Háza Kht tőkepótlás</t>
  </si>
  <si>
    <t>ÉMO Idegenforgalmi és Gazdaságfejlesztő Kht.</t>
  </si>
  <si>
    <t>Pénzügyi befektetések kiadásai összesen:</t>
  </si>
  <si>
    <t>5/h. sz. melléklet a 15/2005. (IV. 29.) sz. rendelethez</t>
  </si>
  <si>
    <t>A Heves Megyei Regionális Hulladékgazdálkodási Társulás                                                                                       2004. évi pénzmaradványa</t>
  </si>
  <si>
    <t>Összesen:</t>
  </si>
  <si>
    <t>5/i. sz. melléklet a 15/2005. (IV. 29.) sz. rendelethez</t>
  </si>
  <si>
    <t>A) Cigány Kisebbségi Önkormányzat</t>
  </si>
  <si>
    <t>B) Egri Görög Önkormányzat</t>
  </si>
  <si>
    <t>C) Lengyel Kisebbségi Önkormányzat</t>
  </si>
  <si>
    <t>Helyi kisebbségi önkormányzatok összesen:</t>
  </si>
  <si>
    <t>5/j. sz. melléklet a 15/2005.  (IV. 29.) sz. rendelethez</t>
  </si>
  <si>
    <t>Önerős Közműtámogatás *</t>
  </si>
  <si>
    <t>Fiatalok lakáshozjutásának támogatása *</t>
  </si>
  <si>
    <t>Egri Barátnők a Jövőért Egyesület támogatása</t>
  </si>
  <si>
    <t>Musica Aulica - Régi-zene Együttes támogatása</t>
  </si>
  <si>
    <t>Agria Film Kft-nek az Uránia Filmszínház felújításához</t>
  </si>
  <si>
    <t>Dobó Katica Nyugdíjas Klub támogatása</t>
  </si>
  <si>
    <t>Speciális Művészeti Műhely támogatása</t>
  </si>
  <si>
    <t>Felnémeti Temetőért Alapítvány támogatása</t>
  </si>
  <si>
    <t>Egri Városfejlesztő Kft. Támogatása</t>
  </si>
  <si>
    <t>Levegőszennyezést mérő állomásnak pollenmérésre támogatás</t>
  </si>
  <si>
    <t>Tehetségek az Olimpiára Közalapítvány támogatása</t>
  </si>
  <si>
    <t>Szentgyörgyi Albert Általános Iskola tornaterem építésére</t>
  </si>
  <si>
    <t>Állati tetem ártalmatlanítás pályázati önerő</t>
  </si>
  <si>
    <t>Belső ellenőrzés finanszírozása</t>
  </si>
  <si>
    <t>Háziorvosok rendelőkialakításához támogatás</t>
  </si>
  <si>
    <t>Századvég Politikai Iskola Alapítvány támogatása</t>
  </si>
  <si>
    <t>EVAT Rt-nek ortofoto készítésére</t>
  </si>
  <si>
    <t>Végleges pénzeszközátadás összesen:</t>
  </si>
  <si>
    <t>5/k. sz. melléklet a 15/2005.  (IV. 29.) sz. rendelethez</t>
  </si>
  <si>
    <t>Hitelek, kölcsönök nyújtása és törlesztése összesen:</t>
  </si>
  <si>
    <t>5/l. sz. melléklet a 15/2005.  (IV. 29.) sz. rendelethez</t>
  </si>
  <si>
    <t>Európa Kulturális Fővárosa - tanulmánytervek</t>
  </si>
  <si>
    <t>Lakásértékesítéssel összefüggő tartalék *</t>
  </si>
  <si>
    <t>Közalkalmazotti jutalomalap</t>
  </si>
  <si>
    <t>Sportfeladatokkal összefüggő tartalék</t>
  </si>
  <si>
    <t>Útfelújítások tartaléka</t>
  </si>
  <si>
    <t>Tartalék összesen:</t>
  </si>
  <si>
    <t>6. sz. melléklet a 15/2005. (IV. 29.) sz. rendelethez</t>
  </si>
  <si>
    <t>2004. január 1-i létszámkeret főben</t>
  </si>
  <si>
    <t>2004. december 31-i létszámkeret főben</t>
  </si>
  <si>
    <t>2004. évi átlaglétszám főben</t>
  </si>
  <si>
    <t>Kossuth Zs. Gimnáuium, Szakképző Iskola és Kollégium</t>
  </si>
  <si>
    <t>Egri Kereskedelmi,Mezőgazd.,Vendéglátóipari Szakközép-, Szakisk.</t>
  </si>
  <si>
    <t>Andrássy György Közgazdazdasági Szakközépiskola</t>
  </si>
  <si>
    <t xml:space="preserve">          ebből határozott idejű 2006. január 31-ig</t>
  </si>
  <si>
    <t>Eger és Körzete Kistérségi Területfejlesztési Önkorm. Társulás</t>
  </si>
  <si>
    <t>Költségvetési szervek összesen</t>
  </si>
  <si>
    <t>Ebből:</t>
  </si>
  <si>
    <t xml:space="preserve">     - Köztisztviselő</t>
  </si>
  <si>
    <t xml:space="preserve">     - Munka Törvénykönyv hatálya alá tartozó</t>
  </si>
  <si>
    <t xml:space="preserve">     - Közalkalmazott</t>
  </si>
  <si>
    <t xml:space="preserve">     - Közcélú foglalkoztatott</t>
  </si>
  <si>
    <t>Helyi kisebbségi önkormányzat</t>
  </si>
  <si>
    <t>Mindösszesen</t>
  </si>
  <si>
    <t>6/a. sz. melléklet 15/2005. (IV. 29.) sz. rendelethez</t>
  </si>
  <si>
    <t>Vizimolnár u.-i Óvoda</t>
  </si>
  <si>
    <t>2004. átlaglétszám főben</t>
  </si>
  <si>
    <t>Kossuth Zsuzsa Gimnázium, Szakképző Iskola és Kollégium összesen</t>
  </si>
  <si>
    <t>Eger és Körzete Kistérségi Területfejlesztési Önkormányzati Társulás összesen</t>
  </si>
  <si>
    <t>Intézményvezetői jutalmazás</t>
  </si>
  <si>
    <t>Arculat és PR elemek</t>
  </si>
  <si>
    <t>Intézményi átvilágítás</t>
  </si>
  <si>
    <t>Borút Egyesület tagdíj</t>
  </si>
  <si>
    <t>Közoktatás szakértői tevékenység</t>
  </si>
  <si>
    <t>Városi egészségtérkép</t>
  </si>
  <si>
    <t>Intézményi tanárok munkafeltételeinek felmérése</t>
  </si>
  <si>
    <t>Bródy szobor környezetének kialakítása</t>
  </si>
  <si>
    <t>Kereskedelmi Szakközépiskola homlokzatfelújítás</t>
  </si>
  <si>
    <t>Dobó István Gimnázium tetőfelújítás</t>
  </si>
  <si>
    <t>Bródy u., Foglár u. és Domus lépcső felújítás</t>
  </si>
  <si>
    <t>Intézményi világítás korszerűsítés</t>
  </si>
  <si>
    <t>Tűzoltóság vizesblokkjának felújítása</t>
  </si>
  <si>
    <t>Képzőművészeti alkotások vásárlása</t>
  </si>
  <si>
    <t>Csokonai úti járdaépítés</t>
  </si>
  <si>
    <t>Buszöböl, buszmegálló létesítése</t>
  </si>
  <si>
    <t>Andrássy Gy. Közgazdasági Szakközépiskola fűtéskorszerűsítése</t>
  </si>
  <si>
    <t>Kepes Múzeum tervezése</t>
  </si>
  <si>
    <t>Érsek utca díszburkolat</t>
  </si>
  <si>
    <t>Egészségügyi ellátás eszközfejlesztés</t>
  </si>
  <si>
    <t>"Beruházás a 21. századi iskolába" - Kereskedelmi tornaterem, öltöző és kiszolgáló létesítmény</t>
  </si>
  <si>
    <t>Déli iparterület szennyvízcsatorna tervezés, építés</t>
  </si>
  <si>
    <t>Pozsonyi u.-i játszótér építése</t>
  </si>
  <si>
    <t>Kerékpárút építés</t>
  </si>
  <si>
    <t>Közvilágítás létesítés, korszerűsítés lakossági igények alapján</t>
  </si>
  <si>
    <t xml:space="preserve">Támogatás terhére vásárolt számítástechnikai eszközök </t>
  </si>
  <si>
    <t>Holocaust emlékmű</t>
  </si>
  <si>
    <t>Ifjúsági feladatokkal kapcsolatos felhalmozási kiadások</t>
  </si>
  <si>
    <t>Szépasszonyvölgy illemhely és szervízút</t>
  </si>
  <si>
    <t>Lakásépítési program</t>
  </si>
  <si>
    <t>Pozsonyi u. V. ütem - 15 db bérlakás</t>
  </si>
  <si>
    <t>Lakásvásárlás</t>
  </si>
  <si>
    <t>Városfejlesztő Kft törzstőke emelés</t>
  </si>
  <si>
    <t>Levegőszennyezést mérő állomás üzemeltetésének támogatása</t>
  </si>
  <si>
    <t>Adózók által egyesületeknek, társadalmi szervezeteknek közvetlenül címkézett támogatások (2002. évi)</t>
  </si>
  <si>
    <t>Felhalmozási és tőke jellegű bevétel</t>
  </si>
  <si>
    <t>Szociális és Egészségügyi Bizottság döntése alapján alapítványoknak és társadalmi szervezeteknek támogatás (2002. évi)</t>
  </si>
  <si>
    <t>Tűzoltógépjármű pályázat önrésze</t>
  </si>
  <si>
    <t>"Tejtúra" program támogatása</t>
  </si>
  <si>
    <t>Létminimum Alatt Élők Szervezetének támogatása</t>
  </si>
  <si>
    <t>Hm-i Vízmű Rt-nek lakossági víz- és csatornaszolgáltatás támogatása</t>
  </si>
  <si>
    <t>Magyar Speciális Művészeti Műhely Egyesület támogatása</t>
  </si>
  <si>
    <t>Markhot Ferenc Megyei Kórház Minaret melletti homlokzat felújításának támogatása</t>
  </si>
  <si>
    <t>Vécsey úti iparterület közművesítés támogatása</t>
  </si>
  <si>
    <t>Líceum kápolna felújításához támogatás</t>
  </si>
  <si>
    <t>Sportturizmus támogatása (Búvár EB)</t>
  </si>
  <si>
    <t>Egri Vármúzeumnak pályázathoz önerő biztosítása</t>
  </si>
  <si>
    <t>Autista Alapítvány támogatása</t>
  </si>
  <si>
    <t>Lakossági közműfejlesztés támogatása</t>
  </si>
  <si>
    <t>Századvég Politikai Iskola támogatása</t>
  </si>
  <si>
    <t>Eger Rallye megrendezésének támogatása</t>
  </si>
  <si>
    <t>Normatív hozzájárulás lemondása miatti tartalék</t>
  </si>
  <si>
    <t>Uszoda apporthoz kapcsolódó illetékfizetési kötelezettség tartaléka</t>
  </si>
  <si>
    <t>IX. fejezet: Költségvetési befizetések</t>
  </si>
  <si>
    <t>Pincerendszerek és természetes partfalak központosított előirányzat maradványának visszafizetése</t>
  </si>
  <si>
    <t>Martinsalakból épült házak helyreállítása, újjáépítése központosított előirányzat maradványának visszafizetése</t>
  </si>
  <si>
    <t>Önkormányzati költségvetési szervek pénzmaradvány</t>
  </si>
  <si>
    <t>Költségvetési befizetések</t>
  </si>
  <si>
    <t>Konszenzus Alapítványnak Városi Ifjúsági Centrum működéséhez</t>
  </si>
  <si>
    <t>Egri Evangélikus Egyházközségnek orgonaépítéshez támogatás</t>
  </si>
  <si>
    <t>Pénzügyi teljesítés %-a</t>
  </si>
  <si>
    <t>Véglegesen átvett pénzeszközök össz.:</t>
  </si>
  <si>
    <t>Intézményi működési bevételek</t>
  </si>
  <si>
    <t>Pénzmaradvány</t>
  </si>
  <si>
    <r>
      <t xml:space="preserve">Működési célú pénzeszközátvétel az </t>
    </r>
    <r>
      <rPr>
        <sz val="10.5"/>
        <color indexed="16"/>
        <rFont val="Times New Roman CE"/>
        <family val="0"/>
      </rPr>
      <t>Egészségbiztosítási Pénztártól</t>
    </r>
  </si>
  <si>
    <t xml:space="preserve">Működési célú pénzeszközátvétel </t>
  </si>
  <si>
    <t>Búvár EB</t>
  </si>
  <si>
    <t>Iskolatej program</t>
  </si>
  <si>
    <t>Eger ünnepe</t>
  </si>
  <si>
    <t>Hatósági és eljárási bevételek</t>
  </si>
  <si>
    <t>Közterületfelügyeleti bírság</t>
  </si>
  <si>
    <t>Igazgatási bírság</t>
  </si>
  <si>
    <t>Egyéb bevétel (adatszolgáltatás, marhalevél stb.)</t>
  </si>
  <si>
    <t>Fapótlás céljára befizetések</t>
  </si>
  <si>
    <t>Telephely engedélyezés igazgatásszolgáltatási díj</t>
  </si>
  <si>
    <t>Parkolási pótdíj</t>
  </si>
  <si>
    <t>Szabálysértési bírság</t>
  </si>
  <si>
    <t>Alaptevékenységgel összefüggő áru- és készletértékesítés</t>
  </si>
  <si>
    <t>Készletértékesítés</t>
  </si>
  <si>
    <t>Alaptevékenységgel összefüggő szolgáltatási díjbevétel</t>
  </si>
  <si>
    <t>Urnahely, sírhely</t>
  </si>
  <si>
    <t>Esküvő, névadó</t>
  </si>
  <si>
    <t>Szabályozási tervek elkészítéséhez kapcsolódó bevételek</t>
  </si>
  <si>
    <t>Pályázati anyagok értékesítése</t>
  </si>
  <si>
    <t>Egyéb díjbevétel (behajtási engedély, stb.)</t>
  </si>
  <si>
    <t>Gyepmesteri telep bevételei</t>
  </si>
  <si>
    <t>Érvényesítő címke</t>
  </si>
  <si>
    <t>ÁFA visszatérülés</t>
  </si>
  <si>
    <t>ÁFA visszaigénylés</t>
  </si>
  <si>
    <t>Befolyt általános forgalmi adó</t>
  </si>
  <si>
    <t>Kiszámlázott termékek és szolgáltatások ÁFA-ja</t>
  </si>
  <si>
    <t>Egyéb intézményi bevételek</t>
  </si>
  <si>
    <t>Vizimolnár u. járdaépítás</t>
  </si>
  <si>
    <t>Szent József forrás kerítésépítés</t>
  </si>
  <si>
    <t>Veres P.-Szövetkezet u. csapadékcsatorna-építés</t>
  </si>
  <si>
    <t>Ipolyi u. csapadékcsatorna-építés</t>
  </si>
  <si>
    <t>Sertekapu u. 11. sz. ingatlantól induló pinceveszély-elhárítás</t>
  </si>
  <si>
    <t>Földhaszonbérlet</t>
  </si>
  <si>
    <t>Egyéb bevétel</t>
  </si>
  <si>
    <t>Kamatbevételek</t>
  </si>
  <si>
    <t>Számlapénz és pénzügyi műveletek kamata</t>
  </si>
  <si>
    <t>Befektetett pénzügyi eszközök kamata</t>
  </si>
  <si>
    <t>Intézményi működési bevételek (1-7 címszám) összesen:</t>
  </si>
  <si>
    <t>Környezetvédelmi bírság</t>
  </si>
  <si>
    <t>Építésügyi bírság</t>
  </si>
  <si>
    <t>Önkormányzati egyéb helyiség bérbeadása</t>
  </si>
  <si>
    <t>Pincebérlet</t>
  </si>
  <si>
    <t>Egyéb helyiségek bérleti díja</t>
  </si>
  <si>
    <t>Önkormányzat egyéb sajátos működési bevételei</t>
  </si>
  <si>
    <t>Lakástámogatás visszatérülés</t>
  </si>
  <si>
    <t>Közterülethasználati díj</t>
  </si>
  <si>
    <t>Utólagos rákötés magánerős közmű-beruházásokra</t>
  </si>
  <si>
    <t>Parkolóból származó bevétel</t>
  </si>
  <si>
    <t>Nem lakás célú helyiség bérleti jogának átruházásából származó bevétel</t>
  </si>
  <si>
    <t>Egyéb sajátos bevétel</t>
  </si>
  <si>
    <t>Eltérő közterülethasználat díja</t>
  </si>
  <si>
    <t>Parkolási pótdíj végrehajtási költség megtérítése</t>
  </si>
  <si>
    <t>Karácsonyi vásárral összefüggő bevétel</t>
  </si>
  <si>
    <t>Adóiroda által behajtott szabálysértés, helyszíni bírság</t>
  </si>
  <si>
    <t>Hangtechnikai eszközök bérleti díja</t>
  </si>
  <si>
    <t>Önkormányzati működési bevételek (10-14 címszám) összesen:</t>
  </si>
  <si>
    <t xml:space="preserve">Működési célra átvett pénzeszközök </t>
  </si>
  <si>
    <t>Önkormányzatoktól a működési kiadásokra</t>
  </si>
  <si>
    <t>V. fejezet: Véglegesen átvett pénzeszközök</t>
  </si>
  <si>
    <t>Előirányzati csoportnév</t>
  </si>
  <si>
    <t>Idegenforgalmi Információs Irodát                                         Működtető Társulás működéséhez</t>
  </si>
  <si>
    <t>Bródy Sándor Könyvtár működéséhez</t>
  </si>
  <si>
    <t>GYISM támogatás a fedett uszoda működtetésére</t>
  </si>
  <si>
    <t>Szarvaskőtől átvett pénzeszköz a Körjegyzőség működtetéséhez</t>
  </si>
  <si>
    <t>Eger és Körzete Önkormányzatainak Igazgatási Társulásához központi forrásból</t>
  </si>
  <si>
    <t>Heves Megyei Önkormányzattól Pedagógiai szakszolgálati tevékenység ellátásra alkalmas helyiségek kialakításához</t>
  </si>
  <si>
    <t>Önkormányzati költségvetési szervek vállalkozási eredmény igénybevétele</t>
  </si>
  <si>
    <t>Heves Megyei Önkormányzattól a Bródy Sándor Könyvtár bővítéséhez</t>
  </si>
  <si>
    <t>V. fejezet összesen:</t>
  </si>
  <si>
    <t>VI. fejezet: Hitelek, támogatási kölcsönök                                                            igénybevétele és visszatérülése</t>
  </si>
  <si>
    <t>Beruházási, felhalmozási feladatokhoz</t>
  </si>
  <si>
    <t>Fiatalok lakáskölcsön törlesztése</t>
  </si>
  <si>
    <t>Lakott külterülettel kapcsolatos                             feladatok 100 %-a</t>
  </si>
  <si>
    <t>Körzeti igazgatási feladatok 100 %-a</t>
  </si>
  <si>
    <t>Üdülőhelyi feladatok 100 %-a</t>
  </si>
  <si>
    <t>Pénzbeli és természetbeni szociális és gyermekjóléti ellátások 100 %-a</t>
  </si>
  <si>
    <t>A lakáshoz jutás feladatai 100 %-a</t>
  </si>
  <si>
    <t>Szociális és gyermekjóléti alapszolgáltatási feladatok 48,131 %-a</t>
  </si>
  <si>
    <t>Bentlakásos és átmeneti elhelyezést nyújtó intézményi ellátás 48,095 %-a</t>
  </si>
  <si>
    <t>Nappali szociális intézményi ellátás 48,095 %-a</t>
  </si>
  <si>
    <t>Hajléktalanok átmeneti intézményei 48,095 %-a</t>
  </si>
  <si>
    <t xml:space="preserve">Bölcsődei ellátás 48,095 %-a </t>
  </si>
  <si>
    <t>Helyi közművelődési és közgyűjteményi feladatok ellátása 100 %-a</t>
  </si>
  <si>
    <t>Települési sportfeladatok 100 %-a</t>
  </si>
  <si>
    <t>Vállalkozási tevékenység eredményének alaptevékenységre történő visszaforgatása</t>
  </si>
  <si>
    <t>Helyi önkormányzati hivatásos tűzoltóságok támogatása 100 %-a</t>
  </si>
  <si>
    <t>Lakossági települési folyékony hulladék ártalmatlanításának támogatása 100 %-a</t>
  </si>
  <si>
    <t>VIII. fejezet: Központi költségvetési támogatás</t>
  </si>
  <si>
    <t>Szociális és gyermekjóléti alapszolgáltatási feladatok 51,869 %-a</t>
  </si>
  <si>
    <t>IX. fejezet: Előző évek pénzmaradványa</t>
  </si>
  <si>
    <t>EU-tól átvett - XXI. századi iskolára</t>
  </si>
  <si>
    <t>Korrigált nyitó pénzkészlet:</t>
  </si>
  <si>
    <t>Bentlakásos és átmeneti elhelyezést nyújtó intézményi ellátás 51,905 %-a</t>
  </si>
  <si>
    <t>Vállalkozási tevékenység eredményének visszaforgatása</t>
  </si>
  <si>
    <t>alaptevékenységre</t>
  </si>
  <si>
    <t>Települési igazgatási, és kommunális feladatok        100 %-a</t>
  </si>
  <si>
    <t>Különleges gondozás keretében nyújtott ellátás      100 %-a</t>
  </si>
  <si>
    <t>Nappali szociális intézményi ellátás 51,905 %-a</t>
  </si>
  <si>
    <t>Hajléktalanok átmeneti intézményei 51,905 %-a</t>
  </si>
  <si>
    <t>Bölcsődei ellátás 51,905 %-a</t>
  </si>
  <si>
    <t>Vállalkozási tevékenység eredményének visszaforgatása alaptevékenységre</t>
  </si>
  <si>
    <t>Óvodai nevelés 100 %-a</t>
  </si>
  <si>
    <t>Iskolai oktatás 100 %-a</t>
  </si>
  <si>
    <t>Alapfokú művészetoktatás 100 %-a</t>
  </si>
  <si>
    <t>Kollégiumi ellátás 100 %-a</t>
  </si>
  <si>
    <t>Hozzájárulás egyéb közoktatási szakmai feladatokhoz 100 %-a</t>
  </si>
  <si>
    <t>Hozzájárulások szociális jellegű ellátotti juttatásokhoz 100 %-a</t>
  </si>
  <si>
    <t>Differenciált hozzájárulások egyes közoktatási intézményeket fenntartó települési önkormányzatok feladatellátásához 100 %-a</t>
  </si>
  <si>
    <t>Pedagógus szakvizsga, továbbképzés felkészülés támogatása</t>
  </si>
  <si>
    <t>Szakmai fejlesztési feladatok</t>
  </si>
  <si>
    <t>Pedagógiai szakmai szolgáltatás</t>
  </si>
  <si>
    <t>Bevételek (+):</t>
  </si>
  <si>
    <t>Kiadások (-):</t>
  </si>
  <si>
    <t>Záró pénzkészlet:</t>
  </si>
  <si>
    <t>Minőségfejlesztési feladatok</t>
  </si>
  <si>
    <t>Pedagógiai szakszolgálat</t>
  </si>
  <si>
    <t>Diáksporttal kapcsolatos feladatok támogatása</t>
  </si>
  <si>
    <t>Önkormányzat által szervezett közcélú foglalkoztatás támogatása</t>
  </si>
  <si>
    <t>Szociális továbbképzés és szakvizsga támogatása</t>
  </si>
  <si>
    <t>"Életet az éveknek" nyugdíjas klub támogatása</t>
  </si>
  <si>
    <t>Egri Diákok Egyesülete</t>
  </si>
  <si>
    <t>Mikropódium Családi Bábszínház</t>
  </si>
  <si>
    <t>Babszem Jankó Gyermekszínház</t>
  </si>
  <si>
    <t>Helyi közforgalmú közlekedés</t>
  </si>
  <si>
    <t>Közlekedési támogatás</t>
  </si>
  <si>
    <t>Agrártermelési támogatás</t>
  </si>
  <si>
    <t>Otthonteremtési támogatás</t>
  </si>
  <si>
    <t>NSZI-ből 2003. évi pótszakmai vizsgákra</t>
  </si>
  <si>
    <t>GYISM-től Diákparlament című pályázathoz</t>
  </si>
  <si>
    <t>GYISM-től - "Tiszta élvezet" drogprevenciós nap megrendezéséhez</t>
  </si>
  <si>
    <t>GYISM-től - "Drogvilág fiataloknak és szülőknek" pályázat megvalósításához</t>
  </si>
  <si>
    <t>Heves Megyei Önkormányzattól EU parlamenti választáshoz</t>
  </si>
  <si>
    <t>Oktatási Minisztériumtól - Deák Ferenc emlékünnep megrendezéséhez</t>
  </si>
  <si>
    <t>GKM-től Eger város turisztikai bemutatkozása, installáció készítése</t>
  </si>
  <si>
    <t>GKM-től Eger város 2004. évi marketing eszközei pályázathoz</t>
  </si>
  <si>
    <t>NKÖM-től Egri ünnepi könyvhét megrendezéséhez</t>
  </si>
  <si>
    <t>ÉMRFT - Egerszalóki völgyfeltáró út tervezéséhez</t>
  </si>
  <si>
    <t>MEH-től útbaigazító táblákra az M3-as mentén</t>
  </si>
  <si>
    <t>Eger Rally 2004.</t>
  </si>
  <si>
    <t>EURÓPAI PARLAMENT tagjainak választása</t>
  </si>
  <si>
    <t>Küzdelem a munka világából való kirekesztődés ellen</t>
  </si>
  <si>
    <t>Egyes jövedelempótló támogatások</t>
  </si>
  <si>
    <t>CÉDE támogatások</t>
  </si>
  <si>
    <t>2003. évi normatív állami támogatás kiegészítés</t>
  </si>
  <si>
    <t>Szerencsejáték Rt-től Holocaust emlékmű megvalósításához</t>
  </si>
  <si>
    <t>Oktatási Minisztériumtól - Pozsonyi u-i Fecskeház építéséhez</t>
  </si>
  <si>
    <t>GKM-től Tourinform Iroda technikai fejlesztéséhez támogatás</t>
  </si>
  <si>
    <t>NKÖM-től Holocaust emlékmű megvalósításához</t>
  </si>
  <si>
    <t>Továbbszámlázott szolgáltatás</t>
  </si>
  <si>
    <t>Tavaszi Fesztivál</t>
  </si>
  <si>
    <t>Régiós karácsonyi vásár-rendezvény</t>
  </si>
  <si>
    <t>EU-csatlakozás rendezvényei</t>
  </si>
  <si>
    <t>Kötbér, bírság, egyéb kártérítés</t>
  </si>
  <si>
    <t>NKÖM-től Akvarell Biennálé és Katalógus kiadáshoz támogatás</t>
  </si>
  <si>
    <t>GYISM-től Önkormányzati sportigazgatás támogatása</t>
  </si>
  <si>
    <t>Miniszterelnöki Hivataltól Európa Fesztiválra</t>
  </si>
  <si>
    <t>Heves Megyei Közigazgatási Hivataltól - Augusztus 20-i ünnepségre</t>
  </si>
  <si>
    <t>Foglalkoztatási Minisztériumtól "Küzdelem a munka világából történő kirekesztődés ellen" pályázatra</t>
  </si>
  <si>
    <t>Olaszországból - Olasz projektre átutalt önrészből visszakapott támogatás</t>
  </si>
  <si>
    <t>IHM-től Szolgáltató Önkormányzat kialakítása pályázatra</t>
  </si>
  <si>
    <t>Petőfi u. járda felújítás</t>
  </si>
  <si>
    <t>Bazilika lépcső felújítás</t>
  </si>
  <si>
    <t>Uránia Mozi felújítási munkái</t>
  </si>
  <si>
    <t>Érsekkert parkfelújítás</t>
  </si>
  <si>
    <t>Felújítási kiadások (71-101 címszám) összesen:</t>
  </si>
  <si>
    <t>IHM-től Önkormányzati információs rendszerek fejlesztése és bevezetésének megvalósítása</t>
  </si>
  <si>
    <t>Termőföld bérbeadásából származó jövedelemadó</t>
  </si>
  <si>
    <t>Könyvtári érdekeltségnövelő támogatás</t>
  </si>
  <si>
    <t>Közművelődési érdekeltségnövelő támogatás</t>
  </si>
  <si>
    <t>"ART" Mozihálózat fejlesztéséhez támogatás</t>
  </si>
  <si>
    <t>Május-június havi rendkívüli esőzések miatt támogatás</t>
  </si>
  <si>
    <t>Elhasználódott készlet értékesítése</t>
  </si>
  <si>
    <t>Dolgozók térítése, kártérítése</t>
  </si>
  <si>
    <t>Bérlakások értékesítése elszámolási számla kamata</t>
  </si>
  <si>
    <t>Önkormányzati lakások lakbérbevétele</t>
  </si>
  <si>
    <t>Pásztorvölgyi kislakásépítési program közművesítéséhez hozzájárulás</t>
  </si>
  <si>
    <t>Egészségügyi ingatlanok értékesítése</t>
  </si>
  <si>
    <t>Hozambevételek</t>
  </si>
  <si>
    <t>Működési célra átvett pénzeszközök</t>
  </si>
  <si>
    <t>Egyes jövedelempótló támogatások kiegészítése</t>
  </si>
  <si>
    <t>Ápolási díj és utána befizetendő nyugdíjbiztosítási járulék</t>
  </si>
  <si>
    <t>Normatív lakásfenntartási támogatás</t>
  </si>
  <si>
    <t>Egyszeri gyermekvédelmi támogatás</t>
  </si>
  <si>
    <t>Adósságcsökkentési támogatás</t>
  </si>
  <si>
    <t>Központosított előirányzatok</t>
  </si>
  <si>
    <t>Lakossági közműfejlesztési támogatás</t>
  </si>
  <si>
    <t>Gyermek és Ifjúságvédelmi Szövetség Heves Megyei Szervezetének</t>
  </si>
  <si>
    <t>Regionális bűnmegelőzési konferencia megrendezéséhez</t>
  </si>
  <si>
    <t>Művészetek Háza KHT - Érdekeltségnövelő támogatás</t>
  </si>
  <si>
    <t>Művészetek Háza KHT - Kult. szakemberek szervezett továbbképzése</t>
  </si>
  <si>
    <t>Művészetek Háza KHT - ART Mozi Hálózatfejlesztés</t>
  </si>
  <si>
    <t>Gépek, berendezések, felszerelések értékesítése</t>
  </si>
  <si>
    <t>EU-tól - "Küzdelem a munka világából történő kirekesztődés ellen" cimű pályázatra</t>
  </si>
  <si>
    <t>Eger város és környékének turisztikai helyzetelemzése</t>
  </si>
  <si>
    <t>Helyi kisebbségi önkormányzatok működésének átlalános támogatása</t>
  </si>
  <si>
    <t>Előző évek pénzmaradványa</t>
  </si>
  <si>
    <t>Függő, átfutó, kiegyenlítő kiadások</t>
  </si>
  <si>
    <t>Lakossági víz- és csatornaszolgáltatás támogatása</t>
  </si>
  <si>
    <t>Belsőellenőrzési társulások támogatása</t>
  </si>
  <si>
    <t>Helyi közforgalmú közlekedés normatív támogatása</t>
  </si>
  <si>
    <t>Okmányiroda bővítése</t>
  </si>
  <si>
    <t>Színházak pályázati támogatása</t>
  </si>
  <si>
    <t>Címzett támogatás</t>
  </si>
  <si>
    <t>Forrás Gyermek-Szabadidőközpont rekonstrukciója és bővítése</t>
  </si>
  <si>
    <t>Polgármesteri Hivatal</t>
  </si>
  <si>
    <t>2000. évi pénzmaradvány</t>
  </si>
  <si>
    <t>2001. évi pénzmaradvány</t>
  </si>
  <si>
    <t>2002. évi pénzmaradvány</t>
  </si>
  <si>
    <t>2003. normatív állami támogatás-kiegészítés</t>
  </si>
  <si>
    <t>Függő, átfutó, kiegyenlítő bevételek</t>
  </si>
  <si>
    <t>Pincerendszerek, természetes partfalak és földcsuszamlások veszélyelhárítási munkálataira</t>
  </si>
  <si>
    <t>Céljellegű decentralizált támogatás</t>
  </si>
  <si>
    <t>Polgármesteri Hivatal felújítási kiadások</t>
  </si>
  <si>
    <t>Ebtelep kerítés felújítás</t>
  </si>
  <si>
    <t>Parkfelújítás, virágosítás</t>
  </si>
  <si>
    <t>Kereskedelmi tornaterem, öltöző és kiszolgáló létesítmény</t>
  </si>
  <si>
    <t>"Beruházás a 21. századi iskolában"</t>
  </si>
  <si>
    <t>Tervezett önkormányzati saját erő</t>
  </si>
  <si>
    <t>Remenyik Zs. u. 9-11. Társasház</t>
  </si>
  <si>
    <t>Vallon u. 1-11. Társasház</t>
  </si>
  <si>
    <t>Bajcsy-Zs. u. 5-7. Társasház</t>
  </si>
  <si>
    <t>Remenyik u. 1/A. Társasház</t>
  </si>
  <si>
    <t>Remenyik u. 1. Társasház</t>
  </si>
  <si>
    <t>Pozsonyi u. IV. ütem - 40 db garzon és 29 db fecskelakás</t>
  </si>
  <si>
    <t>Felnémet városrész rehabilitációja</t>
  </si>
  <si>
    <t>Szépasszonyvölgy szabadtéri színpad villany</t>
  </si>
  <si>
    <t>Autós marketing</t>
  </si>
  <si>
    <t>Mezőgazdasághoz kötődő infrastruktúra fejlesztése (AVOP pály.)</t>
  </si>
  <si>
    <t>Térségi Integrált Szakképző Központ létrehozása</t>
  </si>
  <si>
    <t>Ingatlan vásárláshoz kapcsolódó átadás</t>
  </si>
  <si>
    <t>Zöldfelület felújítás</t>
  </si>
  <si>
    <t>"RÉV Szenvedélybeteg Segítő Szolgálat" működésének</t>
  </si>
  <si>
    <t>Háziorvosi rendelők kialakításához támogatás</t>
  </si>
  <si>
    <t>Dobó Katica nyugdíjas klub</t>
  </si>
  <si>
    <t>Alcím- szám</t>
  </si>
  <si>
    <t>Pénzügyi       teljesítés              %-a</t>
  </si>
  <si>
    <t>Közoktatási intézmények helyiség hiányának pótlása</t>
  </si>
  <si>
    <t>Interfruct mellett járdaépítés</t>
  </si>
  <si>
    <t>Okmányiroda felhalmozási kiadásai</t>
  </si>
  <si>
    <t>ÉMO Idegenforgalmi és Gazd. Fejl. KHT.</t>
  </si>
  <si>
    <t>Adózók által egyesületeknek, társadalmi szervezeteknek közvetlenül címkézett támogatások</t>
  </si>
  <si>
    <t xml:space="preserve">Közgazdász Vándorgyűlés </t>
  </si>
  <si>
    <t>Felhalmozási iadások</t>
  </si>
  <si>
    <t>Egyéb működési célú támogatásra kiadások</t>
  </si>
  <si>
    <t>Illetékbevételek</t>
  </si>
  <si>
    <t>Helyi adók</t>
  </si>
  <si>
    <t>Építményadó</t>
  </si>
  <si>
    <t>Pedagógus díszoklevél elismerése</t>
  </si>
  <si>
    <t>Közalkalmazottak és köztisztviselők foglalkozás-egészségügyi ellátása</t>
  </si>
  <si>
    <t>Kiemelt előirányzat neve</t>
  </si>
  <si>
    <t>Eger Megyei  Jogú Város Önkormányzata</t>
  </si>
  <si>
    <t>Cím-szám</t>
  </si>
  <si>
    <t>Kisdiák Tanács működése</t>
  </si>
  <si>
    <t>Imókői táborban történő táboroztatás</t>
  </si>
  <si>
    <t>Oktatási intézmények tanulmányi, szakmai versenyek támogatása</t>
  </si>
  <si>
    <t>Kommunális adó</t>
  </si>
  <si>
    <t>Idegenforgalmi adó</t>
  </si>
  <si>
    <t>Iparűzési adó</t>
  </si>
  <si>
    <t>Telekadó</t>
  </si>
  <si>
    <t>Önkormányzat sajátos felhalmozási és tőke bevételei</t>
  </si>
  <si>
    <t>Önkormányzati lakások értékesítése</t>
  </si>
  <si>
    <t>Tárgyi eszközök, immateriális javak értékesítése</t>
  </si>
  <si>
    <t>Mezőgazdasági földértékesítés</t>
  </si>
  <si>
    <t>II. fejezet összesen:</t>
  </si>
  <si>
    <t>III. fejezet összesen:</t>
  </si>
  <si>
    <t>Normatív állami hozzájárulás</t>
  </si>
  <si>
    <t>IV. fejezet összesen:</t>
  </si>
  <si>
    <t>Hitelfelvétel</t>
  </si>
  <si>
    <t>VI. fejezet összesen:</t>
  </si>
  <si>
    <t>VIII. fejezet összesen:</t>
  </si>
  <si>
    <t>BEVÉTELEK ÖSSZESEN:</t>
  </si>
  <si>
    <t>Megnevezés</t>
  </si>
  <si>
    <t>Önkormányzati költségvetési szervek működési költségvetés</t>
  </si>
  <si>
    <t>Önkormányzati költségvetési szervek felújítás</t>
  </si>
  <si>
    <t>Polgármesteri Hivatal intézményi működési bevételek</t>
  </si>
  <si>
    <t>Jogcím-szám</t>
  </si>
  <si>
    <t>Önkormányzati költségvetési szervek beruházási kiadások</t>
  </si>
  <si>
    <t>Illetékek</t>
  </si>
  <si>
    <t>Polgármesteri Hivatal önkormányzati működési bevételek</t>
  </si>
  <si>
    <t>Polgármesteri Hivatal önkormányzat felhalmozási és tőke bevételei</t>
  </si>
  <si>
    <t>Polgármesteri Hivatal tárgyi eszközök, immateriális javak értékesítése</t>
  </si>
  <si>
    <t>Helyi kisebbségi önkormányzatok működési költségvetése</t>
  </si>
  <si>
    <t>Hunyadi Általános Iskola előtti parkolóépítés</t>
  </si>
  <si>
    <t>Eger és Körzete Kistérségi Területfejlesztési Önkormányzati</t>
  </si>
  <si>
    <t>Társulás (1-2 alcím összesen)</t>
  </si>
  <si>
    <t>Polgármesteri Hivatal vagyonnal kapcsolatos kiadásai</t>
  </si>
  <si>
    <t>Polgármesteri Hivatal saját bevételek összesen:</t>
  </si>
  <si>
    <t>Saját bevételek összesen:</t>
  </si>
  <si>
    <t>Játszóterek biztonsági felülvizsgálata I. ütem</t>
  </si>
  <si>
    <t>Körzeti Alap</t>
  </si>
  <si>
    <t>Agria-Komplexum Kft által működtetett ingatlanok beruházása</t>
  </si>
  <si>
    <t>Megvalósíthatósági tanulmány borospincék rehabilitációjához</t>
  </si>
  <si>
    <t>Béke telep rehabilitációja pályázati önrésze</t>
  </si>
  <si>
    <t>Felsővárosi sporttelep fejlesztés pályázati önrésze</t>
  </si>
  <si>
    <t>Felnémeti Polgárőrség támogatása</t>
  </si>
  <si>
    <t>"Felnémeti Temetőért Alapítvány" támogatása</t>
  </si>
  <si>
    <t>Kopcsik Múzeum létrehozásához támogatás</t>
  </si>
  <si>
    <t>EGAL Klub támogatása</t>
  </si>
  <si>
    <t>Tanulók tankönyvvásárlás támogatása</t>
  </si>
  <si>
    <t>Intézményátszervezések többletkiadásainak tartaléka</t>
  </si>
  <si>
    <t>Telekeladás (Nagylapos nélkül)</t>
  </si>
  <si>
    <t>Nagylapos telekeladás</t>
  </si>
  <si>
    <t>Városi szerkezeti terv</t>
  </si>
  <si>
    <t>Önkormányzati költségvetési szervek                         intézményi működési bevételei</t>
  </si>
  <si>
    <t>Önkormányzati költségvetési szervek                                működési célú pénzeszközátvétel</t>
  </si>
  <si>
    <t>Önkormányzati költségvetési szervek                            működési célú pénzeszközátvétel az EP-től</t>
  </si>
  <si>
    <t>Önkormányzati költségvetési szervek                           felhalmozási célú pénzeszközátvétel</t>
  </si>
  <si>
    <t xml:space="preserve">További végzettség miatti illetménynövelés </t>
  </si>
  <si>
    <t>Pedagógiai szakszolgálat tartaléka</t>
  </si>
  <si>
    <t>Pedagógiai szakmai szolgáltatás tartaléka</t>
  </si>
  <si>
    <t>Hátrányos helyzetű, fogyatékos valamint magántanulók felzárkóztatását segítő foglalkoztatás tartaléka</t>
  </si>
  <si>
    <t>2004. évi eredeti előirányzat</t>
  </si>
  <si>
    <t>1. sz. melléklet a 15/2005. (IV. 29.) sz. rendelethez</t>
  </si>
  <si>
    <t>2. sz. melléklet a 15/2005. (IV. 29.) sz. rendelethez</t>
  </si>
  <si>
    <t>3. sz. melléklet a 15/2005.  (IV. 29.) sz. rendelethez</t>
  </si>
  <si>
    <t>2003. évi pénz-maradvány</t>
  </si>
  <si>
    <t>Hiteltörlesztések</t>
  </si>
  <si>
    <t>Gépjárműadó</t>
  </si>
  <si>
    <t>Tartalékok</t>
  </si>
  <si>
    <t>Átengedett központi adók összesen:</t>
  </si>
  <si>
    <t>Pénzmaradványi tartalék</t>
  </si>
  <si>
    <t>Központi költségvetési támogatás összesen:</t>
  </si>
  <si>
    <t>Előző évi pénzmaradvány</t>
  </si>
  <si>
    <t>Környezetvédelmi és természetvédelmi támogatások</t>
  </si>
  <si>
    <t>Lakossági virágosítás</t>
  </si>
  <si>
    <t>Városüzemeltetés (1-8 címszám) összesen:</t>
  </si>
  <si>
    <t>Önkorm. tulajdonát képező - nem közterületek - fenntartása</t>
  </si>
  <si>
    <t>Városüzem.-i feladatok (szerz.-ben nem szereplő fenntartás)</t>
  </si>
  <si>
    <t>Információs technológia az ált. isk.-ban  program pályázati önrésze</t>
  </si>
  <si>
    <t>Bozsik program megvalósításával összefüggő fejl. pályázati önrésze</t>
  </si>
  <si>
    <t xml:space="preserve">Rehabilitációs Bizottság és Gyógypedagógiai Szolgáltató </t>
  </si>
  <si>
    <t>Központ működéséhez</t>
  </si>
  <si>
    <t>támogatására a Caritas Hungarica Alapítvány részére</t>
  </si>
  <si>
    <t>Közlekedési igazgatási feladatokkal összefüggő bevétel</t>
  </si>
  <si>
    <t>Értékesített tárgyi eszközök és immateriális javak  ÁFA-ja</t>
  </si>
  <si>
    <t>Hirdetőoszlopok bérleti díja</t>
  </si>
  <si>
    <t>Reklám-propaganda bevétel</t>
  </si>
  <si>
    <t>Miniszterelnöki Hivataltól EU csatlakozáshoz kapcsolódó ünnepi koncert megvalósításához</t>
  </si>
  <si>
    <t>Országos Széchenyi Könyvtártól kulturális szakemberek szervezett képzése</t>
  </si>
  <si>
    <t>GYISM-től - "Diákélet részletekben" című programok lebonyolításához</t>
  </si>
  <si>
    <t>GKM-től - Eger város összművészeti fesztiváljaira</t>
  </si>
  <si>
    <t>Dolgozók lakáskölcsön törlesztése</t>
  </si>
  <si>
    <t>Körjegyzőség működésével kapcsolatos feladatok 100 %-a</t>
  </si>
  <si>
    <t>Hozzájárulás a könyvvizsgálatra kötelezett önkormányzatok kiadásaihoz</t>
  </si>
  <si>
    <t>Intézményvezetők szakmai tanulmányútja</t>
  </si>
  <si>
    <t>Városi Televízió KHT szolgáltatás</t>
  </si>
  <si>
    <t>Önkormányzati Tervtanács</t>
  </si>
  <si>
    <t>Általános tartalék</t>
  </si>
  <si>
    <t>Polgármesteri céltartalék</t>
  </si>
  <si>
    <t>Nem lakás célú helyiség bérleti jog eladás</t>
  </si>
  <si>
    <t>Körzeti igazgatási feladatok</t>
  </si>
  <si>
    <t>Kiegészítő támogatás egyes közoktatási feladatok ellátásához</t>
  </si>
  <si>
    <t>Vállalkozási tevékenység eredményének igénybevétele</t>
  </si>
  <si>
    <t>Útburkolati jelek festése</t>
  </si>
  <si>
    <t>Illemhelyek üzemeltetése</t>
  </si>
  <si>
    <t>Ünnepekre zászlózás</t>
  </si>
  <si>
    <t>Egri Görög Önkormányzat</t>
  </si>
  <si>
    <t>Lengyel Kisebbségi Önkormányzat</t>
  </si>
  <si>
    <t>Pince és partfal veszélyelhárítás</t>
  </si>
  <si>
    <t>Hungarorama médiaszolgáltatás</t>
  </si>
  <si>
    <t>Turisztikai táblák bérleti díja</t>
  </si>
  <si>
    <t>Művészeti Fesztivál</t>
  </si>
  <si>
    <t>Boros rendezvények</t>
  </si>
  <si>
    <t>Garantált programok</t>
  </si>
  <si>
    <t>Egyéb rendezvények</t>
  </si>
  <si>
    <t>Akvarell Biennálé</t>
  </si>
  <si>
    <t>Kulturális programok támogatása</t>
  </si>
  <si>
    <t>Visegrádi 4-ek programja</t>
  </si>
  <si>
    <t>Lakásfenntartási támogatás - alanyi jogon</t>
  </si>
  <si>
    <t>Lakásfenntartási támogatás - méltányossági alapon</t>
  </si>
  <si>
    <t>Informatikai oktatás, képzés</t>
  </si>
  <si>
    <t>Élhetőbb Városért akciósorozat</t>
  </si>
  <si>
    <t>Gazdaságfejlesztési koncepció</t>
  </si>
  <si>
    <t>Bevezető utak kaszálása</t>
  </si>
  <si>
    <t>Ápolási díj -  alanyi jogon</t>
  </si>
  <si>
    <t>Ápolási díj -  méltányossági alapon</t>
  </si>
  <si>
    <t>Közmunka program</t>
  </si>
  <si>
    <t>Polgármesteri Hivatal informatikai fejlesztés</t>
  </si>
  <si>
    <t>Önkormányzati feladatellátáshoz kapcsolódó tartalék</t>
  </si>
  <si>
    <t>Önkormányzati költségvetési szervek bevételei összesen:</t>
  </si>
  <si>
    <t>Önkormányzati költségvetési szervek kiadásai összesen:</t>
  </si>
  <si>
    <t>Szépasszonyvölgy nyílt árok karbantartás</t>
  </si>
  <si>
    <t>Heves Megyei Közoktatási Közalapítvány támogatása</t>
  </si>
  <si>
    <t>Orvosi ügyelet támogatása</t>
  </si>
  <si>
    <t>Városi Oktatási Közalapítvány támogatása</t>
  </si>
  <si>
    <t>Érdekeltségi alap</t>
  </si>
  <si>
    <t>Pályázati tartalék</t>
  </si>
  <si>
    <t>Idegenforgalmi kiadványok és egyéb marketing tevékenység</t>
  </si>
  <si>
    <t>Egyéb idegenforgalmi működési költségek</t>
  </si>
  <si>
    <t>Ifjúsági rendezvények és kiadványok támogatása</t>
  </si>
  <si>
    <t>Kiemelkedő versenyeredményt elért tanulók köszöntése</t>
  </si>
  <si>
    <t>Időskorúak járadéka</t>
  </si>
  <si>
    <t>Rendkívüli gyermekvédelmi támogatás</t>
  </si>
  <si>
    <t>Mezőőri szolgálat</t>
  </si>
  <si>
    <t>Mezőgazdasági feladatokkal összefüggő egyéb kiadások</t>
  </si>
  <si>
    <t>VII. fejezet összesen:</t>
  </si>
  <si>
    <t>Fák kezelése, kivágása, pótlása</t>
  </si>
  <si>
    <t>Közvilágítás áramdíja</t>
  </si>
  <si>
    <t>Kiemelt elő-irányzati           szám</t>
  </si>
  <si>
    <t>Elő-irányzati  csoport-  szám</t>
  </si>
  <si>
    <t>Közúti forgalomirányító lámpák üzemeltetése</t>
  </si>
  <si>
    <t>Városi Diáktanács működése</t>
  </si>
  <si>
    <t>Harlekin Bábszínház működéséhez</t>
  </si>
  <si>
    <t>Köztéri zászlók pótlása</t>
  </si>
  <si>
    <t>Csapadék-csatornák karbantartása</t>
  </si>
  <si>
    <t>Lajosvárosi temető fenntartása</t>
  </si>
  <si>
    <t>Wigner Jenő Középiskola központi fűtés korszerűsítése</t>
  </si>
  <si>
    <t>Grőber temető fenntartása</t>
  </si>
  <si>
    <t>Diákönkormányzati táborok, képzések támogatása</t>
  </si>
  <si>
    <t>Szociális és Egészségügyi kitüntetések</t>
  </si>
  <si>
    <t>Városi Gyámhivatal</t>
  </si>
  <si>
    <t>SZETA Egri Alapítványnak gyermekvédelmi feladatok ellátására</t>
  </si>
  <si>
    <t>Szimfónia Kulturális Alapítvány támogatása</t>
  </si>
  <si>
    <t>Országgyűlési Képviselői Iroda működtetése</t>
  </si>
  <si>
    <t>Joó János Óvoda</t>
  </si>
  <si>
    <t>Személyi jövedelemadó normatív módon elosztott része</t>
  </si>
  <si>
    <t xml:space="preserve">Gépjárműadó </t>
  </si>
  <si>
    <t>Oktatási intézmények tanulmányi, szakmai versenyek és egyéb rendezvények támogatása</t>
  </si>
  <si>
    <t>Címkézett iparűzési adó</t>
  </si>
  <si>
    <t xml:space="preserve">Vizimolnár u.-i óvoda Gyermekeiért Alapítványnak 2002. évi adócímkézés </t>
  </si>
  <si>
    <t>Helyi adó bevételhez kapcsolódó pótlékok, bírságok</t>
  </si>
  <si>
    <t>Virágfelület növelés</t>
  </si>
  <si>
    <t>Roncsautó elszállítás</t>
  </si>
  <si>
    <t xml:space="preserve">Közúti szakági nyilvántartás </t>
  </si>
  <si>
    <t>Őszi lomb lakosságtól való elszállítása</t>
  </si>
  <si>
    <t>Utcabútor javítás, beszerzés</t>
  </si>
  <si>
    <t>Csapadékcsatorna műtárgyak kisjavítása</t>
  </si>
  <si>
    <t>Kiállítások, vásárok</t>
  </si>
  <si>
    <t>Képzőművészeti alap</t>
  </si>
  <si>
    <t>Városi Ifjúsági Koncepció</t>
  </si>
  <si>
    <t>Polgármesteri Hivatal működési  költségvetés</t>
  </si>
  <si>
    <t>Feladatokkal és szerződéssel lekötött</t>
  </si>
  <si>
    <t>Végleges pénzeszközátadás</t>
  </si>
  <si>
    <t>Hitelek, kölcsönök nyújtása és törlesztése</t>
  </si>
  <si>
    <t>Polgármesteri Hivatal felújítási kiadásai</t>
  </si>
  <si>
    <t>Polgármesteri Hivatal kis- és középberuházások kiadásai</t>
  </si>
  <si>
    <t>Helyi kisebbségi önkormányzatok</t>
  </si>
  <si>
    <t>Farkas Ferenc Zeneiskola</t>
  </si>
  <si>
    <t>Csapadékcsatorna szakági térkép</t>
  </si>
  <si>
    <t>Óvodai, iskolai úszás-oktatás</t>
  </si>
  <si>
    <t>Nemzetközi ifjúsági cserék támogatása</t>
  </si>
  <si>
    <t>Lombkorona program</t>
  </si>
  <si>
    <t>Illegálisan kihelyezett táblák elszállítása</t>
  </si>
  <si>
    <t>Forgalomtechnikai eszközök</t>
  </si>
  <si>
    <t>Szt. József Park berendezéseinek karbantartása</t>
  </si>
  <si>
    <t>Al-cím-szám</t>
  </si>
  <si>
    <t>Elő-irány-zati cso-port-szám</t>
  </si>
  <si>
    <t>Ki-emelt elő-irány-zati           szám</t>
  </si>
  <si>
    <t>Szépasszonyvölgy zárt csapadékcsatorna karbantartás</t>
  </si>
  <si>
    <t>Környezetvédelmi feladatok</t>
  </si>
  <si>
    <t>Internet szolgáltatás</t>
  </si>
  <si>
    <t>Ifjúsági Alap</t>
  </si>
  <si>
    <t>Benedek Elek Óvoda</t>
  </si>
  <si>
    <t>Szennyvíztisztító telep bérleti díja</t>
  </si>
  <si>
    <t>Gondozási díj</t>
  </si>
  <si>
    <t>APV RT-től privatizációval összefüggő bevétel</t>
  </si>
  <si>
    <t>BM-től - Pozsonyi u-i 15 db költségalapú bérlakás építéséhez</t>
  </si>
  <si>
    <t>Oktatási Minisztériumtól átvett XXI. századi iskolára</t>
  </si>
  <si>
    <t>BM-től - Iparosított technológiával épült lakóépületek energiatakarékos rekonstrukciójához</t>
  </si>
  <si>
    <t>Philip Morris Kft-től az Érsekkert felújítására</t>
  </si>
  <si>
    <t>MKB Üzemeltetési Kft-től útberuházásra</t>
  </si>
  <si>
    <t>Ellátottak pénzbeni juttatásai</t>
  </si>
  <si>
    <t>Remenyik u. 9-11. társasháztól - iparosított technológiával épült épületek energiatakarékos felújításához önerő átutalása</t>
  </si>
  <si>
    <t>Vallon u. 1-11. társasháztól - iparosított technológiával épült épületek energiatakarékos felújításához önerő átutalása</t>
  </si>
  <si>
    <t>Bajcsy-Zs. u. 5-7. társasháztól - iparosított technológiával épült épületek energiatakarékos felújításához önerő átutalása</t>
  </si>
  <si>
    <t>Remenyik u. 1/A. társasháztól - iparosított technológiával épült épületek energiatakarékos felújításához önerő átutalása</t>
  </si>
  <si>
    <t>Remenyik u. 1. társasháztól - iparosított technológiával épült épületek energiatakarékos felújításához önerő átutalása</t>
  </si>
  <si>
    <t>Vallon u. 31-35. társasháztól - iparosított technológiával épült épületek energiatakarékos felújításához önerő átutalása</t>
  </si>
  <si>
    <t>Heves Megyei Önkormányzattól Harlekin Bábszínházzal kapcsolatos pályázat benyújtásához</t>
  </si>
  <si>
    <t xml:space="preserve">EU-tól - "Küzdelem a munka világából történő kirekesztődés ellen" pályázatra </t>
  </si>
  <si>
    <t>Helyi adók bevétele</t>
  </si>
  <si>
    <t>Személyi jövedelemadó helyben maradó része</t>
  </si>
  <si>
    <t>Szennyvíztisztító telep fejlesztéséhez kapcsolódó hitel kamata</t>
  </si>
  <si>
    <t>Alapítványok és civil szervezetek támogatása</t>
  </si>
  <si>
    <t>Támogatási kölcsönök nyújtása</t>
  </si>
  <si>
    <t>Fiatalok lakáshozjutási kölcsöne</t>
  </si>
  <si>
    <t>Vagyoni bevételekhez kapcsolódó tartalék</t>
  </si>
  <si>
    <t>Pedagógusok szakkönyvvásárlása</t>
  </si>
  <si>
    <t>Nagylapos területfejlesztés</t>
  </si>
  <si>
    <t>Áremelések miatti céltartalék</t>
  </si>
  <si>
    <t>Belterületi illegális szemét eltávolítása</t>
  </si>
  <si>
    <t>Téli síktalanító anyag</t>
  </si>
  <si>
    <t>Egyéb városüzemeltetési feladatok</t>
  </si>
  <si>
    <t>Eger Megyei Jogú Város Önkormányzata</t>
  </si>
  <si>
    <t>Csapadékvíz rendezési feladatok</t>
  </si>
  <si>
    <t xml:space="preserve">Hitelkamat </t>
  </si>
  <si>
    <t xml:space="preserve">Működési költségvetés </t>
  </si>
  <si>
    <t>Pedagógus szakvizsga és továbbképzés</t>
  </si>
  <si>
    <t>Felhalmozási célra nyújtott támogatási kölcsön visszatérülése</t>
  </si>
  <si>
    <t>Ezer forintban</t>
  </si>
  <si>
    <t>Rendszeres gyermekvédelmi támogatás</t>
  </si>
  <si>
    <t>I. fejezet: Önkormányzati költségvetési szervek</t>
  </si>
  <si>
    <t>Működési költségvetés</t>
  </si>
  <si>
    <t>Személyi juttatások</t>
  </si>
  <si>
    <t>Munkaadókat terhelő járulékok</t>
  </si>
  <si>
    <t>Dologi kiadások</t>
  </si>
  <si>
    <t>Ellátottak pénzbeli juttatásai</t>
  </si>
  <si>
    <t>Szociális és Egészségügyi Bizottság döntése alapján alapítványoknak és társadalmi szervezeteknek támogatás</t>
  </si>
  <si>
    <t>Egri Jézus Szíve Plébánia (Hajléktalanok támogatása)</t>
  </si>
  <si>
    <t>Musica Anlica - Régi-zene (Együttes támogatása)</t>
  </si>
  <si>
    <t>Művészetek Háza - Uránia Filmszínház</t>
  </si>
  <si>
    <t>Egyéb működési célú támogatások, kiadások</t>
  </si>
  <si>
    <t>Felhalmozási kiadások</t>
  </si>
  <si>
    <t>Beruházási kiadások</t>
  </si>
  <si>
    <t>Cím összesen:</t>
  </si>
  <si>
    <t>Felújítás</t>
  </si>
  <si>
    <t>Dobó István Gimnázium</t>
  </si>
  <si>
    <t>Egri Kereskedelmi, Mezőgazdasági, Vendéglátóipari</t>
  </si>
  <si>
    <t>Szakközép-, Szakiskola és Kollégium</t>
  </si>
  <si>
    <t>Eger és Körzete Kistérségi Területfejlesztési Önkorm. Társ.</t>
  </si>
  <si>
    <t xml:space="preserve">Oktatási intézmények tanulmányi, szakmai versenyek </t>
  </si>
  <si>
    <t>támogatása (Oktatási Bizottság)</t>
  </si>
  <si>
    <t>Igazgatási feladatok ellátásával összefüggő érdekeltségi</t>
  </si>
  <si>
    <t xml:space="preserve"> kiadások - adóügyi feladatokat ellátók</t>
  </si>
  <si>
    <t>Pásztorvölgyi Általános Iskola és Gimnázium</t>
  </si>
  <si>
    <t>Balassi Bálint Általános Iskola</t>
  </si>
  <si>
    <t>Hunyadi Mátyás Általános Iskola</t>
  </si>
  <si>
    <t>Lenkey János Általános Iskola</t>
  </si>
  <si>
    <t>Tinódi Sebestyén Általános Iskola</t>
  </si>
  <si>
    <t>Dr. Kemény Ferenc Általános Iskola</t>
  </si>
  <si>
    <t>Városi Ellátó Szolgálat</t>
  </si>
  <si>
    <t>Dr. Hibay Károly u.-i óvoda</t>
  </si>
  <si>
    <t>Alcím összesen:</t>
  </si>
  <si>
    <t>Remenyik Zsigmond u.-i óvoda</t>
  </si>
  <si>
    <t>Epreskert u.-i óvoda (Tizeshonvéd u.-i tagóvodával együtt)</t>
  </si>
  <si>
    <t>Farkasvölgy u.-i óvoda</t>
  </si>
  <si>
    <t>Tittel Pál u.-i óvoda</t>
  </si>
  <si>
    <t>Köztársaság téri óvoda</t>
  </si>
  <si>
    <t>Nagyváradi u.-i óvoda</t>
  </si>
  <si>
    <t>Ifjúság u.-i óvoda</t>
  </si>
  <si>
    <t>Philip Morris Kft-től - Közoktatási intézmények minőségbiztosítási rendszerének kialakítására</t>
  </si>
  <si>
    <t>Nemzetközi Visegrádi Alaptól - Visegrádi 4-ek találkozójára</t>
  </si>
  <si>
    <t>Mobilitástól - Ifjúsági rendezvények támogatására</t>
  </si>
  <si>
    <t>NKÖM-től Ezeréves az Egri Egyház megye kiállításra és katalógus készítésére</t>
  </si>
  <si>
    <t>Philip Morris Kft-től az Epreskert u.-i óvoda bővítéséhez</t>
  </si>
  <si>
    <t>GKM-től - Megvalósíthatósági tanumány borospincék rehabilitációjához pályázatra</t>
  </si>
  <si>
    <t>Kistérségi társulások fejlesztése és ösztönzése</t>
  </si>
  <si>
    <t>Kereskedelmi Szakközépiskola homlokzatfelújítás II. ütem</t>
  </si>
  <si>
    <t>Deák Ferenc u.-i óvoda (Arany János u.-i tagóvodával együtt)</t>
  </si>
  <si>
    <t>Széchenyi István u.-i óvoda</t>
  </si>
  <si>
    <t>Tavasz u.-i óvoda</t>
  </si>
  <si>
    <t>Kodály Zoltán u.-i óvoda</t>
  </si>
  <si>
    <t>Vizimolnár u.-i óvoda</t>
  </si>
  <si>
    <t>Bervai óvoda (Kovács Jakab u.-i tagóvodával együtt)</t>
  </si>
  <si>
    <t>Idősek Berva-völgyi Otthona</t>
  </si>
  <si>
    <t>Hivatásos Önkormányzati Tűzoltóság</t>
  </si>
  <si>
    <t>Bródy Sándor Könyvtár</t>
  </si>
  <si>
    <t>II. fejezet: Polgármesteri Hivatal</t>
  </si>
  <si>
    <t>Parkfenntartás</t>
  </si>
  <si>
    <t>I. fenntartási terület</t>
  </si>
  <si>
    <t>II. fenntartási terület</t>
  </si>
  <si>
    <t>III. fenntartási terület</t>
  </si>
  <si>
    <t>IV. fenntartási terület</t>
  </si>
  <si>
    <t>Eger-patak támfal virágültetés</t>
  </si>
  <si>
    <t>Szépasszonyvölgy fenntartása</t>
  </si>
  <si>
    <t>Érsekkert fenntartása</t>
  </si>
  <si>
    <t>Köztisztaság</t>
  </si>
  <si>
    <t>Köztéri konténerek ürítése, fenyőfa elszállítás</t>
  </si>
  <si>
    <t>Eger-patak tisztítása</t>
  </si>
  <si>
    <t>Közutak, hidak üzemeltetése</t>
  </si>
  <si>
    <t>Utak karbantartása</t>
  </si>
  <si>
    <t>Hidak karbantartása</t>
  </si>
  <si>
    <t>Járdák karbantartása</t>
  </si>
  <si>
    <t>Települési vízellátás</t>
  </si>
  <si>
    <t>Közkifolyók és locsolóhálózat vízdíja</t>
  </si>
  <si>
    <t>Közvilágítás</t>
  </si>
  <si>
    <t>Forgalomirányító lámpák üzemeltetése, áramdíja</t>
  </si>
  <si>
    <t>Díszvilágítás áramdíja</t>
  </si>
  <si>
    <t>Díszvilágítás karbantartása</t>
  </si>
  <si>
    <t>Egyedi közvilágítási lámpák karbantartása, karácsonyi</t>
  </si>
  <si>
    <t>díszvilágítás</t>
  </si>
  <si>
    <t>Építésügyi feladatok</t>
  </si>
  <si>
    <t>Utcanév táblák</t>
  </si>
  <si>
    <t>Köztéri alkotások karbantartása</t>
  </si>
  <si>
    <t>Vízrendezés, vízelvezetés</t>
  </si>
  <si>
    <t>Sürgős beavatkozást igénylő esetek</t>
  </si>
  <si>
    <t>Harmadrendű vízfolyások karbantartása</t>
  </si>
  <si>
    <t>Önkormányzati költségvetési szervek egyéb felhalmozási kiadások</t>
  </si>
  <si>
    <t>Temetési szolgáltatás</t>
  </si>
  <si>
    <t>Közterületfelügyelet</t>
  </si>
  <si>
    <t>Idegenforgalmi szolgáltatás</t>
  </si>
  <si>
    <t>Idegenforgalmi reklám-propaganda</t>
  </si>
  <si>
    <t>Idegenforgalmi, kulturális rendezvények</t>
  </si>
  <si>
    <t>Cím-név</t>
  </si>
  <si>
    <t>Alcím-név</t>
  </si>
  <si>
    <t>Kiemelt előirányzatnév</t>
  </si>
  <si>
    <t>Szivárvány Napköziotthonos Óvoda</t>
  </si>
  <si>
    <t>Eboltás</t>
  </si>
  <si>
    <t>Heves Megyei Vízmű Rt támogatása</t>
  </si>
  <si>
    <t>Szennyvíztisztító telep fejlesztéséhez kapcsolódó                                                   hitel törlesztése</t>
  </si>
  <si>
    <t>Dolgozók lakáscélú kölcsöne</t>
  </si>
  <si>
    <t>Kulturális tevékenység</t>
  </si>
  <si>
    <t>Gyepmesteri telep felhalmozási kiadások</t>
  </si>
  <si>
    <t>Közterületfelügyelet felhalmozási kiadások</t>
  </si>
  <si>
    <t>Kis- és középberuházások kiadásai (152-237 címszám) összesen:</t>
  </si>
  <si>
    <t>Fedett uszoda építéséhez kapcsolódó kötvénykibocsátás kamat</t>
  </si>
  <si>
    <t>"Pro Cultura Agriae" díj</t>
  </si>
  <si>
    <t>Nívódíjak</t>
  </si>
  <si>
    <t>Irodalmi élet, pályadíjak</t>
  </si>
  <si>
    <t>Helyőrségi Fúvószenekar</t>
  </si>
  <si>
    <t>Kulturális Pályázati Alap</t>
  </si>
  <si>
    <t>Főegyházmegyei Könyvtár támogatása</t>
  </si>
  <si>
    <t>Sporttevékenység</t>
  </si>
  <si>
    <t>Sportkitüntetések</t>
  </si>
  <si>
    <t>Sportalap</t>
  </si>
  <si>
    <t xml:space="preserve">Ifjúsági célú tevékenység </t>
  </si>
  <si>
    <t>Oktatási dolgozók kitüntetése</t>
  </si>
  <si>
    <t>Ifjúsági tagozat működtetése</t>
  </si>
  <si>
    <t>Önkormányzati igazgatási tevékenység</t>
  </si>
  <si>
    <t>Önkormányzati vagyonbiztosítás</t>
  </si>
  <si>
    <t>Segélyek</t>
  </si>
  <si>
    <t>Rendszeres szociális segély</t>
  </si>
  <si>
    <t>Közgyógyellátás</t>
  </si>
  <si>
    <t>Munkanélküliek jövedelempótló támogatása</t>
  </si>
  <si>
    <t>Átmeneti segély</t>
  </si>
  <si>
    <t>Munkanélküliek rendszeres szociális segélye</t>
  </si>
  <si>
    <t>Esküvői, névadói szolgáltatás</t>
  </si>
  <si>
    <t>ÁFA befizetés</t>
  </si>
  <si>
    <t>Nemzetközi kapcsolatok</t>
  </si>
  <si>
    <t>Mezőgazdasági feladatok</t>
  </si>
  <si>
    <t>Külterületi utak fenntartása</t>
  </si>
  <si>
    <t>Megyei Önkormányzatnak átadott pénzeszközök</t>
  </si>
  <si>
    <t>Gárdonyi Géza Színház működéséhez</t>
  </si>
  <si>
    <t>Megyei Művelődési Központ működéséhez</t>
  </si>
  <si>
    <t>Egri Városi Rendőrkapitányság támogatása</t>
  </si>
  <si>
    <t>Egyéb felhalmozási kiadások</t>
  </si>
  <si>
    <t>Önerős közműtámogatás</t>
  </si>
  <si>
    <t>Fiatalok lakáshozjutásának támogatása</t>
  </si>
  <si>
    <t>Megyei Területfejlesztési Tanács működésének támogatása</t>
  </si>
  <si>
    <t>KIADÁSOK ÖSSZESEN:</t>
  </si>
  <si>
    <t>Működési célú pénzeszközátvétel</t>
  </si>
  <si>
    <t>Felhalmozási célú pénzeszközátvétel</t>
  </si>
  <si>
    <t>Forrás Gyermek-Szabadidőközpont</t>
  </si>
  <si>
    <t>B E V É T E L E K</t>
  </si>
  <si>
    <t>K I A D Á S O K</t>
  </si>
  <si>
    <t>Családsegítő Intézet</t>
  </si>
  <si>
    <t>I. fejezet összesen:</t>
  </si>
  <si>
    <t>Helyi adók bevétele (9 címszám) összesen:</t>
  </si>
  <si>
    <t xml:space="preserve">Címkézett iparűzési adó miatti tartalék </t>
  </si>
  <si>
    <t>Eger és Körzete Kistérségi Területfejlesztési Önkormányzati Társulás</t>
  </si>
  <si>
    <t>Intézmények tervszerű kisfelújítása</t>
  </si>
  <si>
    <t>Akadálymentes közlekedés</t>
  </si>
  <si>
    <t>Útberuházások</t>
  </si>
  <si>
    <t>Illetékbevételek (8 címszám) összesen:</t>
  </si>
  <si>
    <t>Egyéb fejlesztési célú hitel törlesztés 2000. évi</t>
  </si>
  <si>
    <t>Települési folyékony hulladék ártalmatlanításának támogatása</t>
  </si>
  <si>
    <t>Támogatási kölcsönök törlesztése</t>
  </si>
  <si>
    <t>Fedett uszoda vízforgatóhoz nyújtott KAC támogatás törlesztése</t>
  </si>
  <si>
    <t>Vis maior tartaléka</t>
  </si>
  <si>
    <t>Filharmónia koncertsorozat</t>
  </si>
  <si>
    <t>Egri Fesztivál Balett</t>
  </si>
  <si>
    <t>Polgári védelmi tevékenység</t>
  </si>
  <si>
    <t>Munkanélküliek egyéb önkormányzati foglalkoztatása</t>
  </si>
  <si>
    <t>Okmányiroda</t>
  </si>
  <si>
    <t>Uszoda használat</t>
  </si>
  <si>
    <t>Alulfinanszírozás bevétele az intézményeknél</t>
  </si>
  <si>
    <t>Alulfinanszírozás és elvonás miatti pénzmaradvány igénybevétele</t>
  </si>
  <si>
    <t>Pénzforgalom nélküli bevétel</t>
  </si>
  <si>
    <t>HALMOZÓDÁSMENTES BEVÉTELEK ÖSSZESEN:</t>
  </si>
  <si>
    <t>Polgármesteri Hivatal pénzügyi befektetések kiadásai</t>
  </si>
  <si>
    <t>Egyéb ingatlan értékesítés</t>
  </si>
  <si>
    <t xml:space="preserve">Heves Megyei Tanulási Képességeket Vizsgáló Szakértői, </t>
  </si>
  <si>
    <t>Érsekkert köztisztasági munkái</t>
  </si>
  <si>
    <t xml:space="preserve">Egyesített közmű nyilvántartás </t>
  </si>
  <si>
    <t>Kiemelkedő sportolók tanulmányi támogatás</t>
  </si>
  <si>
    <t>Vármúzeum támogatása</t>
  </si>
  <si>
    <t>Urnahely visszavásárlás</t>
  </si>
  <si>
    <t>Működési kiadások (1-64 címszám) összesen:</t>
  </si>
  <si>
    <t>(1-3 alcím összesen)</t>
  </si>
  <si>
    <t>Egri Kereskedelmi, Mezőgazdasági, Vendéglátóipari Szakközép-,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</si>
</sst>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#"/>
    <numFmt numFmtId="165" formatCode="#\ ###\ ##0"/>
    <numFmt numFmtId="166" formatCode="#\ ##0\ \ "/>
    <numFmt numFmtId="167" formatCode="0.00,%"/>
    <numFmt numFmtId="168" formatCode="0.0%"/>
    <numFmt numFmtId="169" formatCode="#,###,###"/>
    <numFmt numFmtId="170" formatCode="#.0\ ###\ ###"/>
    <numFmt numFmtId="171" formatCode="###\ ###"/>
    <numFmt numFmtId="172" formatCode="###\ ###\ ###"/>
    <numFmt numFmtId="173" formatCode="0.000%"/>
    <numFmt numFmtId="174" formatCode="0.0000%"/>
    <numFmt numFmtId="175" formatCode="_-* #,##0.0\ &quot;Ft&quot;_-;\-* #,##0.0\ &quot;Ft&quot;_-;_-* &quot;-&quot;??\ &quot;Ft&quot;_-;_-@_-"/>
    <numFmt numFmtId="176" formatCode="_-* #,##0\ &quot;Ft&quot;_-;\-* #,##0\ &quot;Ft&quot;_-;_-* &quot;-&quot;??\ &quot;Ft&quot;_-;_-@_-"/>
    <numFmt numFmtId="177" formatCode="#,##0\ _F_t"/>
    <numFmt numFmtId="178" formatCode="#,##0.000"/>
    <numFmt numFmtId="179" formatCode="_-* #,##0.00\ &quot;EUR&quot;_-;\-* #,##0.00\ &quot;EUR&quot;_-;_-* &quot;-&quot;??\ &quot;EUR&quot;_-;_-@_-"/>
    <numFmt numFmtId="180" formatCode="#,##0.00\ &quot;Ft&quot;"/>
    <numFmt numFmtId="181" formatCode="[$-40E]yyyy\.\ mmmm\ d\."/>
    <numFmt numFmtId="182" formatCode="0\,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#\ ##0"/>
    <numFmt numFmtId="187" formatCode="0.0"/>
    <numFmt numFmtId="188" formatCode="###,###"/>
    <numFmt numFmtId="189" formatCode="##\ ###\ ##0"/>
    <numFmt numFmtId="190" formatCode="0.00\ %"/>
    <numFmt numFmtId="191" formatCode="0.000"/>
    <numFmt numFmtId="192" formatCode="###,###,###"/>
    <numFmt numFmtId="193" formatCode="&quot;$&quot;#,##0.00_);[Red]\(&quot;$&quot;#,##0.00\)"/>
    <numFmt numFmtId="194" formatCode="#,##0\ &quot;Ft&quot;"/>
    <numFmt numFmtId="195" formatCode="#,##0;[Red]#,##0"/>
  </numFmts>
  <fonts count="1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10"/>
      <name val="H-Times New Roman"/>
      <family val="0"/>
    </font>
    <font>
      <sz val="10"/>
      <name val="H-Times New Roman"/>
      <family val="0"/>
    </font>
    <font>
      <sz val="10"/>
      <name val="Times New Roman CE"/>
      <family val="1"/>
    </font>
    <font>
      <sz val="8"/>
      <name val="Times New Roman CE"/>
      <family val="1"/>
    </font>
    <font>
      <sz val="8"/>
      <color indexed="12"/>
      <name val="Times New Roman CE"/>
      <family val="1"/>
    </font>
    <font>
      <sz val="10"/>
      <color indexed="20"/>
      <name val="Times New Roman CE"/>
      <family val="1"/>
    </font>
    <font>
      <sz val="10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sz val="10"/>
      <color indexed="23"/>
      <name val="Times New Roman CE"/>
      <family val="1"/>
    </font>
    <font>
      <sz val="10"/>
      <color indexed="14"/>
      <name val="Times New Roman CE"/>
      <family val="1"/>
    </font>
    <font>
      <sz val="10"/>
      <color indexed="21"/>
      <name val="Times New Roman CE"/>
      <family val="1"/>
    </font>
    <font>
      <sz val="9"/>
      <name val="Times New Roman CE"/>
      <family val="1"/>
    </font>
    <font>
      <b/>
      <sz val="14"/>
      <color indexed="10"/>
      <name val="Times New Roman CE"/>
      <family val="1"/>
    </font>
    <font>
      <sz val="10"/>
      <color indexed="8"/>
      <name val="Times New Roman CE"/>
      <family val="1"/>
    </font>
    <font>
      <b/>
      <sz val="18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color indexed="12"/>
      <name val="Times New Roman CE"/>
      <family val="1"/>
    </font>
    <font>
      <b/>
      <sz val="11"/>
      <color indexed="23"/>
      <name val="Times New Roman CE"/>
      <family val="1"/>
    </font>
    <font>
      <sz val="11"/>
      <color indexed="21"/>
      <name val="Times New Roman CE"/>
      <family val="1"/>
    </font>
    <font>
      <sz val="11"/>
      <color indexed="12"/>
      <name val="Times New Roman CE"/>
      <family val="1"/>
    </font>
    <font>
      <sz val="11"/>
      <color indexed="23"/>
      <name val="Times New Roman CE"/>
      <family val="1"/>
    </font>
    <font>
      <sz val="12"/>
      <color indexed="12"/>
      <name val="Times New Roman CE"/>
      <family val="1"/>
    </font>
    <font>
      <sz val="11"/>
      <color indexed="16"/>
      <name val="Times New Roman CE"/>
      <family val="1"/>
    </font>
    <font>
      <sz val="8"/>
      <color indexed="23"/>
      <name val="Times New Roman CE"/>
      <family val="1"/>
    </font>
    <font>
      <sz val="8"/>
      <color indexed="20"/>
      <name val="Times New Roman CE"/>
      <family val="1"/>
    </font>
    <font>
      <sz val="8"/>
      <color indexed="21"/>
      <name val="Times New Roman CE"/>
      <family val="1"/>
    </font>
    <font>
      <b/>
      <sz val="14"/>
      <color indexed="17"/>
      <name val="Times New Roman CE"/>
      <family val="1"/>
    </font>
    <font>
      <b/>
      <sz val="11"/>
      <color indexed="8"/>
      <name val="Times New Roman CE"/>
      <family val="1"/>
    </font>
    <font>
      <i/>
      <sz val="9"/>
      <name val="Times New Roman CE"/>
      <family val="1"/>
    </font>
    <font>
      <sz val="14"/>
      <color indexed="23"/>
      <name val="Times New Roman CE"/>
      <family val="0"/>
    </font>
    <font>
      <sz val="14"/>
      <color indexed="16"/>
      <name val="Times New Roman CE"/>
      <family val="0"/>
    </font>
    <font>
      <sz val="14"/>
      <color indexed="21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20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color indexed="20"/>
      <name val="Times New Roman"/>
      <family val="1"/>
    </font>
    <font>
      <sz val="10"/>
      <color indexed="20"/>
      <name val="Times New Roman"/>
      <family val="1"/>
    </font>
    <font>
      <b/>
      <sz val="14"/>
      <color indexed="10"/>
      <name val="Times New Roman"/>
      <family val="1"/>
    </font>
    <font>
      <sz val="11"/>
      <color indexed="23"/>
      <name val="Times New Roman"/>
      <family val="1"/>
    </font>
    <font>
      <b/>
      <sz val="11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color indexed="21"/>
      <name val="Times New Roman"/>
      <family val="1"/>
    </font>
    <font>
      <sz val="8"/>
      <color indexed="21"/>
      <name val="Times New Roman"/>
      <family val="1"/>
    </font>
    <font>
      <sz val="9"/>
      <color indexed="2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23"/>
      <name val="Times New Roman"/>
      <family val="1"/>
    </font>
    <font>
      <sz val="8"/>
      <color indexed="23"/>
      <name val="Times New Roman"/>
      <family val="1"/>
    </font>
    <font>
      <sz val="8"/>
      <color indexed="20"/>
      <name val="Times New Roman"/>
      <family val="1"/>
    </font>
    <font>
      <b/>
      <sz val="14"/>
      <color indexed="5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23"/>
      <name val="Times New Roman CE"/>
      <family val="1"/>
    </font>
    <font>
      <sz val="12"/>
      <color indexed="21"/>
      <name val="Times New Roman CE"/>
      <family val="1"/>
    </font>
    <font>
      <sz val="12"/>
      <color indexed="16"/>
      <name val="Times New Roman CE"/>
      <family val="1"/>
    </font>
    <font>
      <b/>
      <sz val="12"/>
      <color indexed="12"/>
      <name val="Times New Roman CE"/>
      <family val="1"/>
    </font>
    <font>
      <b/>
      <sz val="12"/>
      <color indexed="23"/>
      <name val="Times New Roman CE"/>
      <family val="1"/>
    </font>
    <font>
      <b/>
      <sz val="11"/>
      <color indexed="21"/>
      <name val="Times New Roman CE"/>
      <family val="1"/>
    </font>
    <font>
      <sz val="10.5"/>
      <color indexed="16"/>
      <name val="Times New Roman CE"/>
      <family val="0"/>
    </font>
    <font>
      <sz val="11"/>
      <color indexed="20"/>
      <name val="Times New Roman CE"/>
      <family val="1"/>
    </font>
    <font>
      <b/>
      <sz val="11"/>
      <name val="Times New Roman CE"/>
      <family val="1"/>
    </font>
    <font>
      <sz val="11"/>
      <color indexed="14"/>
      <name val="Times New Roman CE"/>
      <family val="1"/>
    </font>
    <font>
      <sz val="10.8"/>
      <color indexed="20"/>
      <name val="Times New Roman CE"/>
      <family val="1"/>
    </font>
    <font>
      <b/>
      <sz val="12"/>
      <color indexed="10"/>
      <name val="Times New Roman CE"/>
      <family val="0"/>
    </font>
    <font>
      <b/>
      <sz val="11"/>
      <color indexed="10"/>
      <name val="Times New Roman CE"/>
      <family val="1"/>
    </font>
    <font>
      <sz val="14"/>
      <name val="Times New Roman CE"/>
      <family val="1"/>
    </font>
    <font>
      <i/>
      <sz val="9"/>
      <color indexed="12"/>
      <name val="Times New Roman CE"/>
      <family val="1"/>
    </font>
    <font>
      <b/>
      <i/>
      <sz val="10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10"/>
      <color indexed="17"/>
      <name val="Times New Roman CE"/>
      <family val="1"/>
    </font>
    <font>
      <b/>
      <sz val="9"/>
      <color indexed="10"/>
      <name val="Times New Roman CE"/>
      <family val="1"/>
    </font>
    <font>
      <sz val="11"/>
      <color indexed="19"/>
      <name val="Times New Roman"/>
      <family val="1"/>
    </font>
    <font>
      <b/>
      <sz val="11"/>
      <color indexed="19"/>
      <name val="Times New Roman"/>
      <family val="1"/>
    </font>
    <font>
      <sz val="11"/>
      <color indexed="50"/>
      <name val="Times New Roman"/>
      <family val="1"/>
    </font>
    <font>
      <b/>
      <sz val="10"/>
      <name val="Times New Roman CE"/>
      <family val="0"/>
    </font>
    <font>
      <sz val="9"/>
      <color indexed="12"/>
      <name val="Times New Roman CE"/>
      <family val="1"/>
    </font>
    <font>
      <sz val="9"/>
      <color indexed="23"/>
      <name val="Times New Roman CE"/>
      <family val="1"/>
    </font>
    <font>
      <sz val="9"/>
      <color indexed="21"/>
      <name val="Times New Roman CE"/>
      <family val="1"/>
    </font>
    <font>
      <sz val="9"/>
      <color indexed="16"/>
      <name val="Times New Roman CE"/>
      <family val="1"/>
    </font>
    <font>
      <sz val="9"/>
      <color indexed="12"/>
      <name val="Times New Roman"/>
      <family val="1"/>
    </font>
    <font>
      <sz val="9"/>
      <color indexed="23"/>
      <name val="Times New Roman"/>
      <family val="1"/>
    </font>
    <font>
      <sz val="9"/>
      <name val="Times New Roman"/>
      <family val="1"/>
    </font>
    <font>
      <sz val="9"/>
      <color indexed="20"/>
      <name val="Times New Roman"/>
      <family val="1"/>
    </font>
    <font>
      <sz val="14"/>
      <color indexed="17"/>
      <name val="Times New Roman CE"/>
      <family val="1"/>
    </font>
    <font>
      <sz val="11"/>
      <color indexed="50"/>
      <name val="Times New Roman CE"/>
      <family val="0"/>
    </font>
    <font>
      <sz val="10"/>
      <color indexed="9"/>
      <name val="Times New Roman CE"/>
      <family val="1"/>
    </font>
    <font>
      <sz val="9"/>
      <color indexed="9"/>
      <name val="Times New Roman CE"/>
      <family val="1"/>
    </font>
    <font>
      <i/>
      <sz val="9"/>
      <color indexed="9"/>
      <name val="Times New Roman CE"/>
      <family val="1"/>
    </font>
    <font>
      <b/>
      <i/>
      <sz val="10"/>
      <color indexed="9"/>
      <name val="Times New Roman CE"/>
      <family val="1"/>
    </font>
    <font>
      <b/>
      <sz val="10"/>
      <color indexed="9"/>
      <name val="Times New Roman CE"/>
      <family val="1"/>
    </font>
    <font>
      <b/>
      <sz val="9"/>
      <color indexed="9"/>
      <name val="Times New Roman CE"/>
      <family val="1"/>
    </font>
    <font>
      <b/>
      <sz val="10"/>
      <color indexed="21"/>
      <name val="Times New Roman CE"/>
      <family val="1"/>
    </font>
    <font>
      <b/>
      <sz val="12"/>
      <color indexed="21"/>
      <name val="Times New Roman"/>
      <family val="1"/>
    </font>
    <font>
      <sz val="10"/>
      <color indexed="17"/>
      <name val="Times New Roman CE"/>
      <family val="1"/>
    </font>
    <font>
      <sz val="12"/>
      <color indexed="17"/>
      <name val="Times New Roman CE"/>
      <family val="1"/>
    </font>
    <font>
      <sz val="9"/>
      <color indexed="17"/>
      <name val="Times New Roman CE"/>
      <family val="1"/>
    </font>
    <font>
      <sz val="11"/>
      <color indexed="17"/>
      <name val="Times New Roman CE"/>
      <family val="1"/>
    </font>
    <font>
      <b/>
      <sz val="11"/>
      <color indexed="17"/>
      <name val="Times New Roman CE"/>
      <family val="1"/>
    </font>
    <font>
      <sz val="11"/>
      <color indexed="53"/>
      <name val="Times New Roman CE"/>
      <family val="1"/>
    </font>
    <font>
      <b/>
      <sz val="11"/>
      <color indexed="53"/>
      <name val="Times New Roman CE"/>
      <family val="1"/>
    </font>
    <font>
      <i/>
      <sz val="9"/>
      <color indexed="39"/>
      <name val="Times New Roman CE"/>
      <family val="1"/>
    </font>
    <font>
      <b/>
      <i/>
      <sz val="10"/>
      <color indexed="39"/>
      <name val="Times New Roman CE"/>
      <family val="1"/>
    </font>
    <font>
      <b/>
      <sz val="10"/>
      <color indexed="39"/>
      <name val="Times New Roman CE"/>
      <family val="1"/>
    </font>
    <font>
      <i/>
      <sz val="9"/>
      <color indexed="10"/>
      <name val="Times New Roman CE"/>
      <family val="1"/>
    </font>
    <font>
      <b/>
      <sz val="10"/>
      <color indexed="38"/>
      <name val="Times New Roman CE"/>
      <family val="1"/>
    </font>
    <font>
      <sz val="9"/>
      <color indexed="39"/>
      <name val="Times New Roman CE"/>
      <family val="1"/>
    </font>
    <font>
      <sz val="10"/>
      <color indexed="39"/>
      <name val="Times New Roman CE"/>
      <family val="1"/>
    </font>
    <font>
      <b/>
      <sz val="9"/>
      <color indexed="39"/>
      <name val="Times New Roman CE"/>
      <family val="1"/>
    </font>
    <font>
      <b/>
      <i/>
      <sz val="10"/>
      <color indexed="38"/>
      <name val="Times New Roman CE"/>
      <family val="0"/>
    </font>
    <font>
      <b/>
      <sz val="6"/>
      <color indexed="17"/>
      <name val="Times New Roman CE"/>
      <family val="1"/>
    </font>
    <font>
      <sz val="12"/>
      <color indexed="18"/>
      <name val="Times New Roman CE"/>
      <family val="1"/>
    </font>
    <font>
      <b/>
      <sz val="12"/>
      <color indexed="18"/>
      <name val="Times New Roman CE"/>
      <family val="1"/>
    </font>
    <font>
      <b/>
      <sz val="14"/>
      <color indexed="18"/>
      <name val="Times New Roman CE"/>
      <family val="0"/>
    </font>
    <font>
      <sz val="12"/>
      <color indexed="10"/>
      <name val="Times New Roman CE"/>
      <family val="1"/>
    </font>
    <font>
      <b/>
      <sz val="12"/>
      <color indexed="62"/>
      <name val="Times New Roman CE"/>
      <family val="0"/>
    </font>
    <font>
      <sz val="12"/>
      <color indexed="62"/>
      <name val="Times New Roman CE"/>
      <family val="1"/>
    </font>
    <font>
      <b/>
      <sz val="12"/>
      <name val="Times New Roman CE"/>
      <family val="1"/>
    </font>
    <font>
      <b/>
      <sz val="12"/>
      <color indexed="56"/>
      <name val="Times New Roman CE"/>
      <family val="0"/>
    </font>
    <font>
      <b/>
      <sz val="12"/>
      <color indexed="48"/>
      <name val="Times New Roman CE"/>
      <family val="1"/>
    </font>
    <font>
      <sz val="12"/>
      <color indexed="48"/>
      <name val="Times New Roman CE"/>
      <family val="1"/>
    </font>
    <font>
      <sz val="12"/>
      <color indexed="56"/>
      <name val="Times New Roman CE"/>
      <family val="1"/>
    </font>
    <font>
      <sz val="12"/>
      <color indexed="56"/>
      <name val="H-Times New Roman"/>
      <family val="0"/>
    </font>
    <font>
      <sz val="12"/>
      <color indexed="54"/>
      <name val="Times New Roman CE"/>
      <family val="1"/>
    </font>
    <font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4"/>
      <color indexed="8"/>
      <name val="Times New Roman CE"/>
      <family val="1"/>
    </font>
    <font>
      <b/>
      <sz val="13"/>
      <name val="H-Times New Roman"/>
      <family val="1"/>
    </font>
    <font>
      <b/>
      <sz val="10"/>
      <name val="H-Times New Roman"/>
      <family val="0"/>
    </font>
    <font>
      <sz val="10"/>
      <color indexed="9"/>
      <name val="Times New Roman"/>
      <family val="1"/>
    </font>
    <font>
      <i/>
      <sz val="8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name val="Arial CE"/>
      <family val="0"/>
    </font>
    <font>
      <i/>
      <sz val="10"/>
      <name val="Times New Roman"/>
      <family val="1"/>
    </font>
    <font>
      <i/>
      <sz val="10"/>
      <name val="Times New Roman CE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8"/>
      <name val="MS Sans Serif"/>
      <family val="0"/>
    </font>
    <font>
      <b/>
      <u val="single"/>
      <sz val="10"/>
      <name val="Times New Roman"/>
      <family val="1"/>
    </font>
    <font>
      <b/>
      <sz val="9"/>
      <color indexed="17"/>
      <name val="Times New Roman CE"/>
      <family val="1"/>
    </font>
    <font>
      <u val="single"/>
      <sz val="10"/>
      <color indexed="12"/>
      <name val="H-Times New Roman"/>
      <family val="0"/>
    </font>
    <font>
      <u val="single"/>
      <sz val="10"/>
      <color indexed="36"/>
      <name val="H-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/>
      <right style="thin"/>
      <top style="dashed">
        <color indexed="8"/>
      </top>
      <bottom style="dashed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ashed"/>
      <bottom style="dash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/>
      <bottom style="dashed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/>
      <right style="thin"/>
      <top style="dashed">
        <color indexed="8"/>
      </top>
      <bottom>
        <color indexed="63"/>
      </bottom>
    </border>
    <border>
      <left style="thin"/>
      <right style="thin"/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>
        <color indexed="8"/>
      </bottom>
    </border>
    <border>
      <left style="thin"/>
      <right style="thin"/>
      <top style="dashed">
        <color indexed="8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ashed">
        <color indexed="8"/>
      </top>
      <bottom style="medium"/>
    </border>
    <border>
      <left>
        <color indexed="63"/>
      </left>
      <right>
        <color indexed="63"/>
      </right>
      <top style="dashed">
        <color indexed="8"/>
      </top>
      <bottom style="medium"/>
    </border>
    <border>
      <left>
        <color indexed="63"/>
      </left>
      <right style="thin"/>
      <top style="dashed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>
      <alignment/>
      <protection/>
    </xf>
    <xf numFmtId="3" fontId="5" fillId="0" borderId="0">
      <alignment horizontal="right" vertical="center"/>
      <protection/>
    </xf>
    <xf numFmtId="0" fontId="0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 wrapText="1"/>
    </xf>
    <xf numFmtId="16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3" fontId="23" fillId="0" borderId="1" xfId="20" applyFont="1" applyBorder="1" applyAlignment="1">
      <alignment horizontal="center" vertical="center" wrapText="1"/>
      <protection/>
    </xf>
    <xf numFmtId="3" fontId="25" fillId="0" borderId="1" xfId="20" applyFont="1" applyBorder="1" applyAlignment="1">
      <alignment horizontal="center" vertical="center" wrapText="1"/>
      <protection/>
    </xf>
    <xf numFmtId="3" fontId="26" fillId="0" borderId="2" xfId="20" applyFont="1" applyBorder="1" applyAlignment="1">
      <alignment horizontal="left" vertical="center"/>
      <protection/>
    </xf>
    <xf numFmtId="3" fontId="27" fillId="0" borderId="0" xfId="20" applyFont="1" applyBorder="1" applyAlignment="1">
      <alignment horizontal="left" vertical="center"/>
      <protection/>
    </xf>
    <xf numFmtId="3" fontId="29" fillId="0" borderId="0" xfId="20" applyFont="1" applyBorder="1" applyAlignment="1">
      <alignment horizontal="left" vertical="center"/>
      <protection/>
    </xf>
    <xf numFmtId="3" fontId="25" fillId="0" borderId="0" xfId="20" applyFont="1" applyBorder="1" applyAlignment="1">
      <alignment horizontal="right" vertical="center" wrapText="1"/>
      <protection/>
    </xf>
    <xf numFmtId="164" fontId="25" fillId="0" borderId="1" xfId="20" applyNumberFormat="1" applyFont="1" applyBorder="1" applyAlignment="1">
      <alignment horizontal="right" vertical="center"/>
      <protection/>
    </xf>
    <xf numFmtId="0" fontId="22" fillId="0" borderId="0" xfId="0" applyFont="1" applyAlignment="1">
      <alignment vertical="center"/>
    </xf>
    <xf numFmtId="3" fontId="23" fillId="0" borderId="2" xfId="20" applyFont="1" applyBorder="1" applyAlignment="1">
      <alignment horizontal="left" vertical="center"/>
      <protection/>
    </xf>
    <xf numFmtId="3" fontId="24" fillId="0" borderId="0" xfId="20" applyFont="1" applyBorder="1" applyAlignment="1">
      <alignment horizontal="left" vertical="center"/>
      <protection/>
    </xf>
    <xf numFmtId="3" fontId="25" fillId="0" borderId="0" xfId="20" applyFont="1" applyBorder="1" applyAlignment="1">
      <alignment horizontal="left" vertical="center" wrapText="1"/>
      <protection/>
    </xf>
    <xf numFmtId="169" fontId="29" fillId="0" borderId="1" xfId="20" applyNumberFormat="1" applyFont="1" applyBorder="1" applyAlignment="1">
      <alignment horizontal="right" vertical="center"/>
      <protection/>
    </xf>
    <xf numFmtId="3" fontId="23" fillId="0" borderId="3" xfId="20" applyFont="1" applyFill="1" applyBorder="1" applyAlignment="1">
      <alignment horizontal="centerContinuous" vertical="center"/>
      <protection/>
    </xf>
    <xf numFmtId="3" fontId="27" fillId="0" borderId="3" xfId="20" applyFont="1" applyFill="1" applyBorder="1" applyAlignment="1">
      <alignment horizontal="centerContinuous" vertical="center"/>
      <protection/>
    </xf>
    <xf numFmtId="3" fontId="29" fillId="0" borderId="3" xfId="20" applyFont="1" applyFill="1" applyBorder="1" applyAlignment="1">
      <alignment horizontal="centerContinuous" vertical="center"/>
      <protection/>
    </xf>
    <xf numFmtId="3" fontId="23" fillId="0" borderId="3" xfId="20" applyFont="1" applyFill="1" applyBorder="1" applyAlignment="1">
      <alignment horizontal="centerContinuous" vertical="center" wrapText="1"/>
      <protection/>
    </xf>
    <xf numFmtId="164" fontId="23" fillId="0" borderId="4" xfId="20" applyNumberFormat="1" applyFont="1" applyFill="1" applyBorder="1" applyAlignment="1">
      <alignment horizontal="right" vertical="center"/>
      <protection/>
    </xf>
    <xf numFmtId="169" fontId="25" fillId="0" borderId="1" xfId="20" applyNumberFormat="1" applyFont="1" applyBorder="1" applyAlignment="1">
      <alignment horizontal="right" vertical="center"/>
      <protection/>
    </xf>
    <xf numFmtId="3" fontId="23" fillId="0" borderId="0" xfId="20" applyFont="1" applyBorder="1" applyAlignment="1">
      <alignment horizontal="left" vertical="center" wrapText="1"/>
      <protection/>
    </xf>
    <xf numFmtId="164" fontId="23" fillId="0" borderId="1" xfId="20" applyNumberFormat="1" applyFont="1" applyBorder="1" applyAlignment="1">
      <alignment horizontal="right" vertical="center"/>
      <protection/>
    </xf>
    <xf numFmtId="169" fontId="23" fillId="0" borderId="1" xfId="20" applyNumberFormat="1" applyFont="1" applyBorder="1" applyAlignment="1">
      <alignment horizontal="right" vertical="center"/>
      <protection/>
    </xf>
    <xf numFmtId="164" fontId="23" fillId="0" borderId="1" xfId="20" applyNumberFormat="1" applyFont="1" applyFill="1" applyBorder="1" applyAlignment="1">
      <alignment horizontal="right" vertical="center"/>
      <protection/>
    </xf>
    <xf numFmtId="3" fontId="27" fillId="0" borderId="0" xfId="20" applyFont="1" applyBorder="1" applyAlignment="1">
      <alignment horizontal="centerContinuous" vertical="center"/>
      <protection/>
    </xf>
    <xf numFmtId="3" fontId="29" fillId="0" borderId="0" xfId="20" applyFont="1" applyBorder="1" applyAlignment="1">
      <alignment horizontal="centerContinuous" vertical="center"/>
      <protection/>
    </xf>
    <xf numFmtId="3" fontId="23" fillId="0" borderId="0" xfId="20" applyFont="1" applyFill="1" applyBorder="1" applyAlignment="1">
      <alignment horizontal="centerContinuous" vertical="center"/>
      <protection/>
    </xf>
    <xf numFmtId="3" fontId="27" fillId="0" borderId="0" xfId="20" applyFont="1" applyFill="1" applyBorder="1" applyAlignment="1">
      <alignment horizontal="centerContinuous" vertical="center"/>
      <protection/>
    </xf>
    <xf numFmtId="3" fontId="29" fillId="0" borderId="0" xfId="20" applyFont="1" applyFill="1" applyBorder="1" applyAlignment="1">
      <alignment horizontal="centerContinuous" vertical="center"/>
      <protection/>
    </xf>
    <xf numFmtId="3" fontId="23" fillId="0" borderId="0" xfId="20" applyFont="1" applyFill="1" applyBorder="1" applyAlignment="1">
      <alignment horizontal="centerContinuous" vertical="center" wrapText="1"/>
      <protection/>
    </xf>
    <xf numFmtId="3" fontId="24" fillId="0" borderId="5" xfId="20" applyFont="1" applyBorder="1" applyAlignment="1">
      <alignment horizontal="center" vertical="center" wrapText="1"/>
      <protection/>
    </xf>
    <xf numFmtId="3" fontId="29" fillId="0" borderId="5" xfId="20" applyFont="1" applyBorder="1" applyAlignment="1">
      <alignment horizontal="center" vertical="center" wrapText="1"/>
      <protection/>
    </xf>
    <xf numFmtId="3" fontId="25" fillId="0" borderId="0" xfId="20" applyFont="1" applyBorder="1" applyAlignment="1">
      <alignment horizontal="centerContinuous" vertical="center" wrapText="1"/>
      <protection/>
    </xf>
    <xf numFmtId="164" fontId="25" fillId="0" borderId="1" xfId="20" applyNumberFormat="1" applyFont="1" applyBorder="1" applyAlignment="1" applyProtection="1">
      <alignment horizontal="right" vertical="center"/>
      <protection locked="0"/>
    </xf>
    <xf numFmtId="3" fontId="23" fillId="0" borderId="1" xfId="20" applyFont="1" applyBorder="1" applyAlignment="1">
      <alignment horizontal="center" vertical="center"/>
      <protection/>
    </xf>
    <xf numFmtId="3" fontId="24" fillId="0" borderId="5" xfId="20" applyFont="1" applyBorder="1" applyAlignment="1">
      <alignment horizontal="center" vertical="center"/>
      <protection/>
    </xf>
    <xf numFmtId="3" fontId="29" fillId="0" borderId="5" xfId="20" applyFont="1" applyBorder="1" applyAlignment="1">
      <alignment horizontal="center" vertical="center"/>
      <protection/>
    </xf>
    <xf numFmtId="3" fontId="25" fillId="0" borderId="0" xfId="20" applyFont="1" applyBorder="1" applyAlignment="1">
      <alignment horizontal="left" vertical="center"/>
      <protection/>
    </xf>
    <xf numFmtId="3" fontId="23" fillId="0" borderId="3" xfId="20" applyFont="1" applyFill="1" applyBorder="1" applyAlignment="1">
      <alignment horizontal="left" vertical="center" wrapText="1"/>
      <protection/>
    </xf>
    <xf numFmtId="3" fontId="25" fillId="0" borderId="1" xfId="20" applyFont="1" applyBorder="1" applyAlignment="1">
      <alignment horizontal="center" vertical="center"/>
      <protection/>
    </xf>
    <xf numFmtId="3" fontId="25" fillId="0" borderId="0" xfId="20" applyFont="1" applyAlignment="1">
      <alignment horizontal="center" vertical="center"/>
      <protection/>
    </xf>
    <xf numFmtId="3" fontId="29" fillId="0" borderId="0" xfId="20" applyFont="1" applyAlignment="1">
      <alignment horizontal="left" vertical="center"/>
      <protection/>
    </xf>
    <xf numFmtId="164" fontId="26" fillId="0" borderId="1" xfId="20" applyNumberFormat="1" applyFont="1" applyBorder="1" applyAlignment="1" applyProtection="1">
      <alignment horizontal="right" vertical="center"/>
      <protection locked="0"/>
    </xf>
    <xf numFmtId="3" fontId="23" fillId="0" borderId="0" xfId="20" applyFont="1" applyFill="1" applyBorder="1" applyAlignment="1">
      <alignment horizontal="left" vertical="center"/>
      <protection/>
    </xf>
    <xf numFmtId="3" fontId="25" fillId="0" borderId="1" xfId="20" applyFont="1" applyBorder="1" applyAlignment="1">
      <alignment horizontal="right" vertical="center" wrapText="1"/>
      <protection/>
    </xf>
    <xf numFmtId="0" fontId="2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" fontId="23" fillId="0" borderId="6" xfId="20" applyFont="1" applyBorder="1" applyAlignment="1">
      <alignment horizontal="center" vertical="center" wrapText="1"/>
      <protection/>
    </xf>
    <xf numFmtId="3" fontId="24" fillId="0" borderId="7" xfId="20" applyFont="1" applyBorder="1" applyAlignment="1">
      <alignment horizontal="center" vertical="center" wrapText="1"/>
      <protection/>
    </xf>
    <xf numFmtId="3" fontId="29" fillId="0" borderId="7" xfId="20" applyFont="1" applyBorder="1" applyAlignment="1">
      <alignment horizontal="center" vertical="center" wrapText="1"/>
      <protection/>
    </xf>
    <xf numFmtId="3" fontId="25" fillId="0" borderId="7" xfId="20" applyFont="1" applyBorder="1" applyAlignment="1">
      <alignment horizontal="center" vertical="center" wrapText="1"/>
      <protection/>
    </xf>
    <xf numFmtId="164" fontId="34" fillId="0" borderId="8" xfId="20" applyNumberFormat="1" applyFont="1" applyBorder="1" applyAlignment="1">
      <alignment horizontal="right" vertical="center"/>
      <protection/>
    </xf>
    <xf numFmtId="3" fontId="25" fillId="0" borderId="1" xfId="20" applyFont="1" applyBorder="1" applyAlignment="1">
      <alignment horizontal="right" vertical="center" wrapText="1"/>
      <protection/>
    </xf>
    <xf numFmtId="3" fontId="25" fillId="0" borderId="5" xfId="20" applyFont="1" applyBorder="1" applyAlignment="1">
      <alignment horizontal="right" vertical="center" wrapText="1"/>
      <protection/>
    </xf>
    <xf numFmtId="3" fontId="16" fillId="0" borderId="2" xfId="20" applyFont="1" applyBorder="1" applyAlignment="1">
      <alignment horizontal="centerContinuous" vertical="center"/>
      <protection/>
    </xf>
    <xf numFmtId="3" fontId="36" fillId="0" borderId="0" xfId="20" applyFont="1" applyBorder="1" applyAlignment="1">
      <alignment horizontal="centerContinuous" vertical="center"/>
      <protection/>
    </xf>
    <xf numFmtId="3" fontId="37" fillId="0" borderId="0" xfId="20" applyFont="1" applyBorder="1" applyAlignment="1">
      <alignment horizontal="centerContinuous" vertical="center"/>
      <protection/>
    </xf>
    <xf numFmtId="3" fontId="38" fillId="0" borderId="0" xfId="20" applyFont="1" applyBorder="1" applyAlignment="1">
      <alignment horizontal="centerContinuous" vertical="center" wrapText="1"/>
      <protection/>
    </xf>
    <xf numFmtId="3" fontId="16" fillId="0" borderId="2" xfId="20" applyFont="1" applyBorder="1" applyAlignment="1">
      <alignment horizontal="centerContinuous" vertical="center"/>
      <protection/>
    </xf>
    <xf numFmtId="164" fontId="35" fillId="0" borderId="9" xfId="0" applyNumberFormat="1" applyFont="1" applyBorder="1" applyAlignment="1">
      <alignment vertical="center"/>
    </xf>
    <xf numFmtId="164" fontId="40" fillId="0" borderId="9" xfId="0" applyNumberFormat="1" applyFont="1" applyBorder="1" applyAlignment="1">
      <alignment vertical="center"/>
    </xf>
    <xf numFmtId="164" fontId="15" fillId="0" borderId="9" xfId="0" applyNumberFormat="1" applyFont="1" applyBorder="1" applyAlignment="1">
      <alignment horizontal="left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3" fontId="47" fillId="0" borderId="1" xfId="20" applyFont="1" applyBorder="1" applyAlignment="1">
      <alignment horizontal="center" vertical="center" wrapText="1"/>
      <protection/>
    </xf>
    <xf numFmtId="0" fontId="45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3" fillId="0" borderId="1" xfId="19" applyFont="1" applyBorder="1" applyAlignment="1">
      <alignment horizontal="center" vertical="center"/>
      <protection/>
    </xf>
    <xf numFmtId="0" fontId="47" fillId="0" borderId="1" xfId="19" applyFont="1" applyBorder="1" applyAlignment="1">
      <alignment horizontal="center" vertical="center"/>
      <protection/>
    </xf>
    <xf numFmtId="0" fontId="48" fillId="0" borderId="7" xfId="19" applyFont="1" applyBorder="1" applyAlignment="1">
      <alignment horizontal="center" vertical="center"/>
      <protection/>
    </xf>
    <xf numFmtId="0" fontId="49" fillId="0" borderId="7" xfId="19" applyFont="1" applyBorder="1" applyAlignment="1">
      <alignment horizontal="center" vertical="center"/>
      <protection/>
    </xf>
    <xf numFmtId="0" fontId="47" fillId="0" borderId="1" xfId="19" applyFont="1" applyBorder="1" applyAlignment="1">
      <alignment horizontal="center" vertical="center" wrapText="1"/>
      <protection/>
    </xf>
    <xf numFmtId="0" fontId="49" fillId="0" borderId="11" xfId="19" applyFont="1" applyBorder="1" applyAlignment="1">
      <alignment horizontal="center" vertical="center"/>
      <protection/>
    </xf>
    <xf numFmtId="0" fontId="47" fillId="0" borderId="7" xfId="19" applyFont="1" applyBorder="1" applyAlignment="1">
      <alignment horizontal="center" vertical="center"/>
      <protection/>
    </xf>
    <xf numFmtId="0" fontId="45" fillId="0" borderId="7" xfId="19" applyFont="1" applyBorder="1" applyAlignment="1">
      <alignment horizontal="center" vertical="center"/>
      <protection/>
    </xf>
    <xf numFmtId="0" fontId="42" fillId="0" borderId="1" xfId="0" applyFont="1" applyBorder="1" applyAlignment="1">
      <alignment/>
    </xf>
    <xf numFmtId="0" fontId="43" fillId="0" borderId="12" xfId="19" applyFont="1" applyBorder="1" applyAlignment="1">
      <alignment horizontal="center" vertical="center"/>
      <protection/>
    </xf>
    <xf numFmtId="0" fontId="47" fillId="0" borderId="13" xfId="19" applyFont="1" applyBorder="1" applyAlignment="1">
      <alignment horizontal="center" vertical="center"/>
      <protection/>
    </xf>
    <xf numFmtId="0" fontId="47" fillId="0" borderId="14" xfId="19" applyFont="1" applyBorder="1" applyAlignment="1">
      <alignment horizontal="center" vertical="center"/>
      <protection/>
    </xf>
    <xf numFmtId="0" fontId="43" fillId="0" borderId="15" xfId="19" applyFont="1" applyBorder="1" applyAlignment="1">
      <alignment horizontal="center" vertical="center"/>
      <protection/>
    </xf>
    <xf numFmtId="0" fontId="42" fillId="0" borderId="15" xfId="19" applyFont="1" applyBorder="1" applyAlignment="1">
      <alignment horizontal="center" vertical="center"/>
      <protection/>
    </xf>
    <xf numFmtId="0" fontId="43" fillId="0" borderId="1" xfId="19" applyFont="1" applyBorder="1" applyAlignment="1">
      <alignment horizontal="center" vertical="center" wrapText="1"/>
      <protection/>
    </xf>
    <xf numFmtId="0" fontId="47" fillId="0" borderId="16" xfId="19" applyFont="1" applyBorder="1" applyAlignment="1">
      <alignment horizontal="center" vertical="center"/>
      <protection/>
    </xf>
    <xf numFmtId="0" fontId="47" fillId="0" borderId="17" xfId="19" applyFont="1" applyBorder="1" applyAlignment="1">
      <alignment horizontal="center" vertical="center"/>
      <protection/>
    </xf>
    <xf numFmtId="3" fontId="50" fillId="0" borderId="2" xfId="20" applyFont="1" applyBorder="1" applyAlignment="1">
      <alignment horizontal="left" vertical="center"/>
      <protection/>
    </xf>
    <xf numFmtId="0" fontId="50" fillId="0" borderId="3" xfId="0" applyFont="1" applyBorder="1" applyAlignment="1">
      <alignment horizontal="centerContinuous" vertical="center"/>
    </xf>
    <xf numFmtId="0" fontId="50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Continuous" vertical="center"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5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164" fontId="54" fillId="0" borderId="1" xfId="0" applyNumberFormat="1" applyFont="1" applyBorder="1" applyAlignment="1">
      <alignment vertical="center"/>
    </xf>
    <xf numFmtId="0" fontId="56" fillId="0" borderId="0" xfId="0" applyFont="1" applyAlignment="1">
      <alignment/>
    </xf>
    <xf numFmtId="0" fontId="57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5" fillId="0" borderId="0" xfId="0" applyFont="1" applyBorder="1" applyAlignment="1">
      <alignment horizontal="centerContinuous" vertical="center"/>
    </xf>
    <xf numFmtId="0" fontId="51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2" xfId="0" applyFont="1" applyBorder="1" applyAlignment="1">
      <alignment horizontal="left" vertical="center"/>
    </xf>
    <xf numFmtId="0" fontId="61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3" fontId="61" fillId="0" borderId="0" xfId="20" applyFont="1" applyFill="1" applyBorder="1" applyAlignment="1">
      <alignment horizontal="left" vertical="center"/>
      <protection/>
    </xf>
    <xf numFmtId="0" fontId="61" fillId="0" borderId="0" xfId="0" applyFont="1" applyBorder="1" applyAlignment="1">
      <alignment horizontal="centerContinuous" vertical="center"/>
    </xf>
    <xf numFmtId="0" fontId="62" fillId="0" borderId="0" xfId="0" applyFont="1" applyAlignment="1">
      <alignment/>
    </xf>
    <xf numFmtId="0" fontId="61" fillId="0" borderId="0" xfId="0" applyFont="1" applyBorder="1" applyAlignment="1">
      <alignment horizontal="left" vertical="center"/>
    </xf>
    <xf numFmtId="0" fontId="60" fillId="0" borderId="1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Continuous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6" fillId="0" borderId="19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5" fillId="0" borderId="3" xfId="0" applyFont="1" applyBorder="1" applyAlignment="1">
      <alignment horizontal="centerContinuous" vertical="center"/>
    </xf>
    <xf numFmtId="0" fontId="55" fillId="0" borderId="18" xfId="0" applyFont="1" applyBorder="1" applyAlignment="1">
      <alignment horizontal="centerContinuous" vertical="center"/>
    </xf>
    <xf numFmtId="3" fontId="54" fillId="0" borderId="0" xfId="20" applyFont="1" applyBorder="1" applyAlignment="1">
      <alignment horizontal="left" vertical="center" wrapText="1"/>
      <protection/>
    </xf>
    <xf numFmtId="0" fontId="56" fillId="0" borderId="0" xfId="19" applyFont="1" applyBorder="1" applyAlignment="1">
      <alignment horizontal="centerContinuous" vertical="center"/>
      <protection/>
    </xf>
    <xf numFmtId="0" fontId="56" fillId="0" borderId="0" xfId="19" applyFont="1" applyBorder="1" applyAlignment="1">
      <alignment horizontal="left" vertical="center"/>
      <protection/>
    </xf>
    <xf numFmtId="0" fontId="54" fillId="0" borderId="0" xfId="19" applyFont="1" applyBorder="1" applyAlignment="1">
      <alignment horizontal="left" vertical="center"/>
      <protection/>
    </xf>
    <xf numFmtId="0" fontId="55" fillId="0" borderId="0" xfId="19" applyFont="1" applyBorder="1" applyAlignment="1">
      <alignment horizontal="left" vertical="center"/>
      <protection/>
    </xf>
    <xf numFmtId="0" fontId="55" fillId="0" borderId="0" xfId="19" applyFont="1" applyBorder="1" applyAlignment="1">
      <alignment vertical="center"/>
      <protection/>
    </xf>
    <xf numFmtId="0" fontId="54" fillId="0" borderId="0" xfId="19" applyFont="1" applyAlignment="1">
      <alignment horizontal="left" vertical="center"/>
      <protection/>
    </xf>
    <xf numFmtId="0" fontId="63" fillId="0" borderId="0" xfId="19" applyFont="1" applyBorder="1" applyAlignment="1">
      <alignment horizontal="left" vertical="center"/>
      <protection/>
    </xf>
    <xf numFmtId="0" fontId="55" fillId="0" borderId="20" xfId="19" applyFont="1" applyBorder="1" applyAlignment="1">
      <alignment vertical="center"/>
      <protection/>
    </xf>
    <xf numFmtId="0" fontId="55" fillId="0" borderId="21" xfId="19" applyFont="1" applyBorder="1" applyAlignment="1">
      <alignment vertical="center"/>
      <protection/>
    </xf>
    <xf numFmtId="0" fontId="63" fillId="0" borderId="0" xfId="19" applyFont="1" applyBorder="1" applyAlignment="1">
      <alignment vertical="center"/>
      <protection/>
    </xf>
    <xf numFmtId="0" fontId="63" fillId="0" borderId="0" xfId="19" applyFont="1" applyBorder="1" applyAlignment="1">
      <alignment horizontal="centerContinuous" vertical="center"/>
      <protection/>
    </xf>
    <xf numFmtId="0" fontId="54" fillId="0" borderId="0" xfId="19" applyFont="1" applyBorder="1" applyAlignment="1">
      <alignment vertical="center"/>
      <protection/>
    </xf>
    <xf numFmtId="0" fontId="54" fillId="0" borderId="0" xfId="19" applyFont="1" applyBorder="1" applyAlignment="1">
      <alignment horizontal="left" vertical="center" wrapText="1"/>
      <protection/>
    </xf>
    <xf numFmtId="0" fontId="55" fillId="0" borderId="5" xfId="19" applyFont="1" applyBorder="1" applyAlignment="1">
      <alignment horizontal="left" vertical="center"/>
      <protection/>
    </xf>
    <xf numFmtId="0" fontId="54" fillId="0" borderId="5" xfId="19" applyFont="1" applyBorder="1" applyAlignment="1">
      <alignment horizontal="left" vertical="center"/>
      <protection/>
    </xf>
    <xf numFmtId="0" fontId="55" fillId="0" borderId="0" xfId="19" applyFont="1" applyBorder="1" applyAlignment="1">
      <alignment horizontal="left" vertical="center" wrapText="1"/>
      <protection/>
    </xf>
    <xf numFmtId="0" fontId="58" fillId="0" borderId="0" xfId="0" applyFont="1" applyAlignment="1">
      <alignment vertical="center"/>
    </xf>
    <xf numFmtId="0" fontId="5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3" fillId="0" borderId="3" xfId="0" applyFont="1" applyBorder="1" applyAlignment="1">
      <alignment horizontal="centerContinuous" vertical="center"/>
    </xf>
    <xf numFmtId="0" fontId="53" fillId="0" borderId="0" xfId="0" applyFont="1" applyBorder="1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3" fontId="53" fillId="0" borderId="0" xfId="20" applyFont="1" applyBorder="1" applyAlignment="1">
      <alignment horizontal="left" vertical="center"/>
      <protection/>
    </xf>
    <xf numFmtId="0" fontId="58" fillId="0" borderId="0" xfId="19" applyFont="1" applyBorder="1" applyAlignment="1">
      <alignment horizontal="centerContinuous" vertical="center"/>
      <protection/>
    </xf>
    <xf numFmtId="0" fontId="58" fillId="0" borderId="0" xfId="19" applyFont="1" applyBorder="1" applyAlignment="1">
      <alignment horizontal="left" vertical="center"/>
      <protection/>
    </xf>
    <xf numFmtId="0" fontId="53" fillId="0" borderId="0" xfId="19" applyFont="1" applyBorder="1" applyAlignment="1">
      <alignment horizontal="left" vertical="center"/>
      <protection/>
    </xf>
    <xf numFmtId="0" fontId="57" fillId="0" borderId="0" xfId="19" applyFont="1" applyBorder="1" applyAlignment="1">
      <alignment vertical="center"/>
      <protection/>
    </xf>
    <xf numFmtId="0" fontId="53" fillId="0" borderId="0" xfId="19" applyFont="1" applyAlignment="1">
      <alignment horizontal="left" vertical="center"/>
      <protection/>
    </xf>
    <xf numFmtId="0" fontId="53" fillId="0" borderId="0" xfId="0" applyFont="1" applyBorder="1" applyAlignment="1">
      <alignment vertical="center"/>
    </xf>
    <xf numFmtId="0" fontId="53" fillId="0" borderId="0" xfId="19" applyFont="1" applyBorder="1" applyAlignment="1">
      <alignment vertical="center"/>
      <protection/>
    </xf>
    <xf numFmtId="0" fontId="53" fillId="0" borderId="0" xfId="19" applyFont="1" applyAlignment="1">
      <alignment vertical="center"/>
      <protection/>
    </xf>
    <xf numFmtId="0" fontId="57" fillId="0" borderId="20" xfId="19" applyFont="1" applyBorder="1" applyAlignment="1">
      <alignment vertical="center"/>
      <protection/>
    </xf>
    <xf numFmtId="0" fontId="57" fillId="0" borderId="21" xfId="19" applyFont="1" applyBorder="1" applyAlignment="1">
      <alignment vertical="center"/>
      <protection/>
    </xf>
    <xf numFmtId="0" fontId="57" fillId="0" borderId="0" xfId="19" applyFont="1" applyBorder="1" applyAlignment="1">
      <alignment horizontal="left" vertical="center" wrapText="1"/>
      <protection/>
    </xf>
    <xf numFmtId="0" fontId="56" fillId="0" borderId="0" xfId="0" applyFont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/>
    </xf>
    <xf numFmtId="3" fontId="54" fillId="0" borderId="1" xfId="20" applyFont="1" applyBorder="1" applyAlignment="1">
      <alignment horizontal="center" vertical="center" wrapText="1"/>
      <protection/>
    </xf>
    <xf numFmtId="0" fontId="56" fillId="0" borderId="1" xfId="0" applyFont="1" applyBorder="1" applyAlignment="1">
      <alignment vertical="center"/>
    </xf>
    <xf numFmtId="0" fontId="56" fillId="0" borderId="1" xfId="19" applyFont="1" applyBorder="1" applyAlignment="1">
      <alignment horizontal="center" vertical="center"/>
      <protection/>
    </xf>
    <xf numFmtId="0" fontId="54" fillId="0" borderId="1" xfId="19" applyFont="1" applyBorder="1" applyAlignment="1">
      <alignment horizontal="center" vertical="center"/>
      <protection/>
    </xf>
    <xf numFmtId="0" fontId="54" fillId="0" borderId="1" xfId="19" applyFont="1" applyBorder="1" applyAlignment="1">
      <alignment horizontal="center" vertical="center" wrapText="1"/>
      <protection/>
    </xf>
    <xf numFmtId="0" fontId="56" fillId="0" borderId="12" xfId="19" applyFont="1" applyBorder="1" applyAlignment="1">
      <alignment horizontal="center" vertical="center"/>
      <protection/>
    </xf>
    <xf numFmtId="0" fontId="54" fillId="0" borderId="14" xfId="19" applyFont="1" applyBorder="1" applyAlignment="1">
      <alignment horizontal="center" vertical="center"/>
      <protection/>
    </xf>
    <xf numFmtId="0" fontId="56" fillId="0" borderId="1" xfId="0" applyFont="1" applyBorder="1" applyAlignment="1">
      <alignment/>
    </xf>
    <xf numFmtId="0" fontId="65" fillId="0" borderId="1" xfId="19" applyFont="1" applyBorder="1" applyAlignment="1">
      <alignment horizontal="center" vertical="center" wrapText="1"/>
      <protection/>
    </xf>
    <xf numFmtId="0" fontId="54" fillId="0" borderId="16" xfId="19" applyFont="1" applyBorder="1" applyAlignment="1">
      <alignment horizontal="center" vertical="center"/>
      <protection/>
    </xf>
    <xf numFmtId="0" fontId="54" fillId="0" borderId="17" xfId="19" applyFont="1" applyBorder="1" applyAlignment="1">
      <alignment horizontal="center" vertical="center"/>
      <protection/>
    </xf>
    <xf numFmtId="169" fontId="54" fillId="0" borderId="10" xfId="0" applyNumberFormat="1" applyFont="1" applyBorder="1" applyAlignment="1">
      <alignment horizontal="center" vertical="center" wrapText="1"/>
    </xf>
    <xf numFmtId="164" fontId="56" fillId="0" borderId="1" xfId="19" applyNumberFormat="1" applyFont="1" applyBorder="1" applyAlignment="1">
      <alignment vertical="center"/>
      <protection/>
    </xf>
    <xf numFmtId="164" fontId="54" fillId="0" borderId="1" xfId="19" applyNumberFormat="1" applyFont="1" applyBorder="1" applyAlignment="1">
      <alignment vertical="center"/>
      <protection/>
    </xf>
    <xf numFmtId="164" fontId="55" fillId="0" borderId="1" xfId="19" applyNumberFormat="1" applyFont="1" applyBorder="1" applyAlignment="1">
      <alignment vertical="center"/>
      <protection/>
    </xf>
    <xf numFmtId="165" fontId="54" fillId="0" borderId="1" xfId="0" applyNumberFormat="1" applyFont="1" applyBorder="1" applyAlignment="1">
      <alignment vertical="center"/>
    </xf>
    <xf numFmtId="164" fontId="63" fillId="0" borderId="1" xfId="19" applyNumberFormat="1" applyFont="1" applyBorder="1" applyAlignment="1">
      <alignment vertical="center"/>
      <protection/>
    </xf>
    <xf numFmtId="164" fontId="55" fillId="0" borderId="1" xfId="19" applyNumberFormat="1" applyFont="1" applyBorder="1" applyAlignment="1">
      <alignment horizontal="right" vertical="center"/>
      <protection/>
    </xf>
    <xf numFmtId="164" fontId="54" fillId="0" borderId="1" xfId="19" applyNumberFormat="1" applyFont="1" applyBorder="1" applyAlignment="1">
      <alignment horizontal="right" vertical="center"/>
      <protection/>
    </xf>
    <xf numFmtId="164" fontId="55" fillId="0" borderId="14" xfId="19" applyNumberFormat="1" applyFont="1" applyBorder="1" applyAlignment="1">
      <alignment vertical="center"/>
      <protection/>
    </xf>
    <xf numFmtId="0" fontId="56" fillId="0" borderId="23" xfId="0" applyFont="1" applyBorder="1" applyAlignment="1">
      <alignment/>
    </xf>
    <xf numFmtId="165" fontId="54" fillId="0" borderId="1" xfId="0" applyNumberFormat="1" applyFont="1" applyBorder="1" applyAlignment="1">
      <alignment horizontal="right" vertical="center"/>
    </xf>
    <xf numFmtId="0" fontId="55" fillId="0" borderId="5" xfId="19" applyFont="1" applyBorder="1" applyAlignment="1">
      <alignment horizontal="right" vertical="center"/>
      <protection/>
    </xf>
    <xf numFmtId="164" fontId="55" fillId="0" borderId="5" xfId="19" applyNumberFormat="1" applyFont="1" applyBorder="1" applyAlignment="1">
      <alignment horizontal="right" vertical="center"/>
      <protection/>
    </xf>
    <xf numFmtId="0" fontId="55" fillId="0" borderId="1" xfId="19" applyFont="1" applyBorder="1" applyAlignment="1">
      <alignment horizontal="right" vertical="center"/>
      <protection/>
    </xf>
    <xf numFmtId="164" fontId="55" fillId="0" borderId="16" xfId="19" applyNumberFormat="1" applyFont="1" applyBorder="1" applyAlignment="1">
      <alignment vertical="center"/>
      <protection/>
    </xf>
    <xf numFmtId="164" fontId="55" fillId="0" borderId="17" xfId="19" applyNumberFormat="1" applyFont="1" applyBorder="1" applyAlignment="1">
      <alignment vertical="center"/>
      <protection/>
    </xf>
    <xf numFmtId="165" fontId="56" fillId="0" borderId="0" xfId="0" applyNumberFormat="1" applyFont="1" applyAlignment="1">
      <alignment/>
    </xf>
    <xf numFmtId="3" fontId="50" fillId="0" borderId="1" xfId="20" applyFont="1" applyBorder="1" applyAlignment="1">
      <alignment horizontal="center" vertical="center" wrapText="1"/>
      <protection/>
    </xf>
    <xf numFmtId="3" fontId="51" fillId="0" borderId="1" xfId="20" applyFont="1" applyBorder="1" applyAlignment="1">
      <alignment horizontal="center" vertical="center" wrapText="1"/>
      <protection/>
    </xf>
    <xf numFmtId="3" fontId="50" fillId="0" borderId="0" xfId="20" applyFont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3" fontId="50" fillId="0" borderId="3" xfId="20" applyFont="1" applyFill="1" applyBorder="1" applyAlignment="1">
      <alignment horizontal="centerContinuous" vertical="center"/>
      <protection/>
    </xf>
    <xf numFmtId="3" fontId="51" fillId="0" borderId="3" xfId="20" applyFont="1" applyFill="1" applyBorder="1" applyAlignment="1">
      <alignment horizontal="centerContinuous" vertical="center"/>
      <protection/>
    </xf>
    <xf numFmtId="3" fontId="50" fillId="0" borderId="3" xfId="20" applyFont="1" applyFill="1" applyBorder="1" applyAlignment="1">
      <alignment horizontal="centerContinuous" vertical="center" wrapText="1"/>
      <protection/>
    </xf>
    <xf numFmtId="0" fontId="66" fillId="0" borderId="15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Continuous" vertical="center"/>
    </xf>
    <xf numFmtId="0" fontId="67" fillId="0" borderId="15" xfId="0" applyFont="1" applyBorder="1" applyAlignment="1">
      <alignment horizontal="centerContinuous" vertical="center"/>
    </xf>
    <xf numFmtId="0" fontId="68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24" xfId="0" applyFont="1" applyBorder="1" applyAlignment="1">
      <alignment horizontal="center" vertical="center" wrapText="1"/>
    </xf>
    <xf numFmtId="0" fontId="69" fillId="0" borderId="2" xfId="0" applyFont="1" applyBorder="1" applyAlignment="1">
      <alignment horizontal="left" vertical="center"/>
    </xf>
    <xf numFmtId="3" fontId="50" fillId="0" borderId="0" xfId="20" applyFont="1" applyFill="1" applyBorder="1" applyAlignment="1">
      <alignment horizontal="centerContinuous" vertical="center"/>
      <protection/>
    </xf>
    <xf numFmtId="0" fontId="50" fillId="0" borderId="0" xfId="0" applyFont="1" applyBorder="1" applyAlignment="1">
      <alignment horizontal="centerContinuous" vertical="center"/>
    </xf>
    <xf numFmtId="0" fontId="50" fillId="0" borderId="18" xfId="0" applyFont="1" applyBorder="1" applyAlignment="1">
      <alignment horizontal="centerContinuous" vertical="center"/>
    </xf>
    <xf numFmtId="3" fontId="50" fillId="0" borderId="0" xfId="20" applyFont="1" applyBorder="1" applyAlignment="1">
      <alignment horizontal="centerContinuous" vertical="center"/>
      <protection/>
    </xf>
    <xf numFmtId="3" fontId="51" fillId="0" borderId="2" xfId="20" applyFont="1" applyBorder="1" applyAlignment="1">
      <alignment horizontal="left" vertical="center"/>
      <protection/>
    </xf>
    <xf numFmtId="0" fontId="69" fillId="0" borderId="2" xfId="19" applyFont="1" applyBorder="1" applyAlignment="1">
      <alignment horizontal="left" vertical="center"/>
      <protection/>
    </xf>
    <xf numFmtId="0" fontId="50" fillId="0" borderId="2" xfId="19" applyFont="1" applyBorder="1" applyAlignment="1">
      <alignment horizontal="left" vertical="center"/>
      <protection/>
    </xf>
    <xf numFmtId="0" fontId="50" fillId="0" borderId="0" xfId="19" applyFont="1" applyBorder="1" applyAlignment="1">
      <alignment horizontal="left" vertical="center"/>
      <protection/>
    </xf>
    <xf numFmtId="0" fontId="50" fillId="0" borderId="25" xfId="19" applyFont="1" applyBorder="1" applyAlignment="1">
      <alignment horizontal="left" vertical="center"/>
      <protection/>
    </xf>
    <xf numFmtId="0" fontId="50" fillId="0" borderId="3" xfId="19" applyFont="1" applyBorder="1" applyAlignment="1">
      <alignment horizontal="left" vertical="center"/>
      <protection/>
    </xf>
    <xf numFmtId="0" fontId="51" fillId="0" borderId="0" xfId="19" applyFont="1" applyBorder="1" applyAlignment="1">
      <alignment horizontal="left" vertical="center"/>
      <protection/>
    </xf>
    <xf numFmtId="0" fontId="50" fillId="0" borderId="0" xfId="19" applyFont="1" applyAlignment="1">
      <alignment horizontal="left" vertical="center"/>
      <protection/>
    </xf>
    <xf numFmtId="0" fontId="51" fillId="0" borderId="0" xfId="19" applyFont="1" applyAlignment="1">
      <alignment horizontal="left" vertical="center"/>
      <protection/>
    </xf>
    <xf numFmtId="0" fontId="50" fillId="0" borderId="26" xfId="19" applyFont="1" applyBorder="1" applyAlignment="1">
      <alignment horizontal="left" vertical="center"/>
      <protection/>
    </xf>
    <xf numFmtId="0" fontId="51" fillId="0" borderId="2" xfId="0" applyFont="1" applyBorder="1" applyAlignment="1">
      <alignment vertical="center"/>
    </xf>
    <xf numFmtId="0" fontId="51" fillId="0" borderId="3" xfId="19" applyFont="1" applyBorder="1" applyAlignment="1">
      <alignment horizontal="left" vertical="center"/>
      <protection/>
    </xf>
    <xf numFmtId="0" fontId="50" fillId="0" borderId="27" xfId="19" applyFont="1" applyBorder="1" applyAlignment="1">
      <alignment horizontal="left" vertical="center"/>
      <protection/>
    </xf>
    <xf numFmtId="0" fontId="69" fillId="0" borderId="0" xfId="19" applyFont="1" applyBorder="1" applyAlignment="1">
      <alignment horizontal="left" vertical="center"/>
      <protection/>
    </xf>
    <xf numFmtId="0" fontId="50" fillId="0" borderId="20" xfId="19" applyFont="1" applyBorder="1" applyAlignment="1">
      <alignment vertical="center"/>
      <protection/>
    </xf>
    <xf numFmtId="0" fontId="50" fillId="0" borderId="0" xfId="19" applyFont="1" applyBorder="1" applyAlignment="1">
      <alignment vertical="center"/>
      <protection/>
    </xf>
    <xf numFmtId="0" fontId="50" fillId="0" borderId="21" xfId="19" applyFont="1" applyBorder="1" applyAlignment="1">
      <alignment vertical="center"/>
      <protection/>
    </xf>
    <xf numFmtId="0" fontId="71" fillId="0" borderId="0" xfId="19" applyFont="1" applyBorder="1" applyAlignment="1">
      <alignment horizontal="left" vertical="center"/>
      <protection/>
    </xf>
    <xf numFmtId="0" fontId="70" fillId="0" borderId="0" xfId="19" applyFont="1" applyBorder="1" applyAlignment="1">
      <alignment horizontal="centerContinuous" vertical="center"/>
      <protection/>
    </xf>
    <xf numFmtId="0" fontId="51" fillId="0" borderId="0" xfId="0" applyFont="1" applyAlignment="1">
      <alignment/>
    </xf>
    <xf numFmtId="0" fontId="52" fillId="0" borderId="0" xfId="19" applyFont="1" applyBorder="1" applyAlignment="1">
      <alignment horizontal="left" vertical="center"/>
      <protection/>
    </xf>
    <xf numFmtId="0" fontId="50" fillId="0" borderId="0" xfId="19" applyFont="1" applyFill="1" applyBorder="1" applyAlignment="1">
      <alignment vertical="center"/>
      <protection/>
    </xf>
    <xf numFmtId="0" fontId="50" fillId="0" borderId="0" xfId="19" applyFont="1" applyBorder="1" applyAlignment="1">
      <alignment horizontal="left" vertical="center" wrapText="1"/>
      <protection/>
    </xf>
    <xf numFmtId="0" fontId="69" fillId="0" borderId="0" xfId="0" applyFont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2" fillId="0" borderId="1" xfId="0" applyFont="1" applyBorder="1" applyAlignment="1">
      <alignment vertical="center"/>
    </xf>
    <xf numFmtId="0" fontId="69" fillId="0" borderId="1" xfId="19" applyFont="1" applyBorder="1" applyAlignment="1">
      <alignment horizontal="center" vertical="center"/>
      <protection/>
    </xf>
    <xf numFmtId="0" fontId="50" fillId="0" borderId="1" xfId="19" applyFont="1" applyBorder="1" applyAlignment="1">
      <alignment horizontal="center" vertical="center"/>
      <protection/>
    </xf>
    <xf numFmtId="0" fontId="50" fillId="0" borderId="1" xfId="19" applyFont="1" applyBorder="1" applyAlignment="1">
      <alignment horizontal="center" vertical="center" wrapText="1"/>
      <protection/>
    </xf>
    <xf numFmtId="0" fontId="69" fillId="0" borderId="12" xfId="19" applyFont="1" applyBorder="1" applyAlignment="1">
      <alignment horizontal="center" vertical="center"/>
      <protection/>
    </xf>
    <xf numFmtId="0" fontId="50" fillId="0" borderId="14" xfId="19" applyFont="1" applyBorder="1" applyAlignment="1">
      <alignment horizontal="center" vertical="center"/>
      <protection/>
    </xf>
    <xf numFmtId="0" fontId="52" fillId="0" borderId="1" xfId="0" applyFont="1" applyBorder="1" applyAlignment="1">
      <alignment/>
    </xf>
    <xf numFmtId="0" fontId="69" fillId="0" borderId="1" xfId="19" applyFont="1" applyBorder="1" applyAlignment="1">
      <alignment horizontal="center" vertical="center" wrapText="1"/>
      <protection/>
    </xf>
    <xf numFmtId="0" fontId="50" fillId="0" borderId="16" xfId="19" applyFont="1" applyBorder="1" applyAlignment="1">
      <alignment horizontal="center" vertical="center"/>
      <protection/>
    </xf>
    <xf numFmtId="0" fontId="50" fillId="0" borderId="17" xfId="19" applyFont="1" applyBorder="1" applyAlignment="1">
      <alignment horizontal="center" vertical="center"/>
      <protection/>
    </xf>
    <xf numFmtId="0" fontId="62" fillId="0" borderId="0" xfId="0" applyFont="1" applyAlignment="1">
      <alignment vertical="center"/>
    </xf>
    <xf numFmtId="0" fontId="73" fillId="0" borderId="0" xfId="0" applyFont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3" fontId="61" fillId="0" borderId="1" xfId="20" applyFont="1" applyBorder="1" applyAlignment="1">
      <alignment horizontal="center" vertical="center" wrapText="1"/>
      <protection/>
    </xf>
    <xf numFmtId="0" fontId="61" fillId="0" borderId="15" xfId="0" applyFont="1" applyBorder="1" applyAlignment="1">
      <alignment horizontal="center" vertical="center" wrapText="1"/>
    </xf>
    <xf numFmtId="0" fontId="62" fillId="0" borderId="1" xfId="0" applyFont="1" applyBorder="1" applyAlignment="1">
      <alignment vertical="center"/>
    </xf>
    <xf numFmtId="0" fontId="73" fillId="0" borderId="1" xfId="19" applyFont="1" applyBorder="1" applyAlignment="1">
      <alignment horizontal="center" vertical="center"/>
      <protection/>
    </xf>
    <xf numFmtId="0" fontId="61" fillId="0" borderId="1" xfId="19" applyFont="1" applyBorder="1" applyAlignment="1">
      <alignment horizontal="center" vertical="center"/>
      <protection/>
    </xf>
    <xf numFmtId="0" fontId="61" fillId="0" borderId="1" xfId="19" applyFont="1" applyBorder="1" applyAlignment="1">
      <alignment horizontal="center" vertical="center" wrapText="1"/>
      <protection/>
    </xf>
    <xf numFmtId="0" fontId="61" fillId="0" borderId="14" xfId="19" applyFont="1" applyBorder="1" applyAlignment="1">
      <alignment horizontal="center" vertical="center"/>
      <protection/>
    </xf>
    <xf numFmtId="0" fontId="62" fillId="0" borderId="1" xfId="0" applyFont="1" applyBorder="1" applyAlignment="1">
      <alignment/>
    </xf>
    <xf numFmtId="0" fontId="73" fillId="0" borderId="1" xfId="19" applyFont="1" applyBorder="1" applyAlignment="1">
      <alignment horizontal="center" vertical="center" wrapText="1"/>
      <protection/>
    </xf>
    <xf numFmtId="0" fontId="61" fillId="0" borderId="16" xfId="19" applyFont="1" applyBorder="1" applyAlignment="1">
      <alignment horizontal="center" vertical="center"/>
      <protection/>
    </xf>
    <xf numFmtId="0" fontId="61" fillId="0" borderId="17" xfId="19" applyFont="1" applyBorder="1" applyAlignment="1">
      <alignment horizontal="center" vertical="center"/>
      <protection/>
    </xf>
    <xf numFmtId="0" fontId="62" fillId="0" borderId="22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/>
    </xf>
    <xf numFmtId="0" fontId="61" fillId="0" borderId="3" xfId="0" applyFont="1" applyBorder="1" applyAlignment="1">
      <alignment horizontal="centerContinuous" vertical="center"/>
    </xf>
    <xf numFmtId="3" fontId="61" fillId="0" borderId="0" xfId="20" applyFont="1" applyBorder="1" applyAlignment="1">
      <alignment horizontal="left" vertical="center"/>
      <protection/>
    </xf>
    <xf numFmtId="3" fontId="61" fillId="0" borderId="0" xfId="20" applyFont="1" applyBorder="1" applyAlignment="1">
      <alignment horizontal="center" vertical="center"/>
      <protection/>
    </xf>
    <xf numFmtId="3" fontId="60" fillId="0" borderId="0" xfId="20" applyFont="1" applyBorder="1" applyAlignment="1">
      <alignment horizontal="left" vertical="center"/>
      <protection/>
    </xf>
    <xf numFmtId="3" fontId="60" fillId="0" borderId="3" xfId="20" applyFont="1" applyFill="1" applyBorder="1" applyAlignment="1">
      <alignment horizontal="centerContinuous" vertical="center"/>
      <protection/>
    </xf>
    <xf numFmtId="0" fontId="61" fillId="0" borderId="15" xfId="0" applyFont="1" applyBorder="1" applyAlignment="1">
      <alignment horizontal="centerContinuous" vertical="center"/>
    </xf>
    <xf numFmtId="0" fontId="73" fillId="0" borderId="0" xfId="19" applyFont="1" applyBorder="1" applyAlignment="1">
      <alignment horizontal="centerContinuous" vertical="center"/>
      <protection/>
    </xf>
    <xf numFmtId="0" fontId="73" fillId="0" borderId="0" xfId="19" applyFont="1" applyBorder="1" applyAlignment="1">
      <alignment horizontal="left" vertical="center"/>
      <protection/>
    </xf>
    <xf numFmtId="0" fontId="61" fillId="0" borderId="0" xfId="19" applyFont="1" applyBorder="1" applyAlignment="1">
      <alignment horizontal="left" vertical="center"/>
      <protection/>
    </xf>
    <xf numFmtId="0" fontId="61" fillId="0" borderId="0" xfId="19" applyFont="1" applyBorder="1" applyAlignment="1">
      <alignment vertical="center"/>
      <protection/>
    </xf>
    <xf numFmtId="0" fontId="61" fillId="0" borderId="18" xfId="19" applyFont="1" applyBorder="1" applyAlignment="1">
      <alignment horizontal="left" vertical="center"/>
      <protection/>
    </xf>
    <xf numFmtId="0" fontId="61" fillId="0" borderId="0" xfId="19" applyFont="1" applyAlignment="1">
      <alignment horizontal="left" vertical="center"/>
      <protection/>
    </xf>
    <xf numFmtId="0" fontId="60" fillId="0" borderId="0" xfId="0" applyFont="1" applyBorder="1" applyAlignment="1">
      <alignment vertical="center"/>
    </xf>
    <xf numFmtId="0" fontId="61" fillId="0" borderId="20" xfId="19" applyFont="1" applyBorder="1" applyAlignment="1">
      <alignment horizontal="left" vertical="center"/>
      <protection/>
    </xf>
    <xf numFmtId="0" fontId="61" fillId="0" borderId="21" xfId="19" applyFont="1" applyBorder="1" applyAlignment="1">
      <alignment horizontal="left" vertical="center"/>
      <protection/>
    </xf>
    <xf numFmtId="0" fontId="60" fillId="0" borderId="0" xfId="0" applyFont="1" applyAlignment="1">
      <alignment/>
    </xf>
    <xf numFmtId="0" fontId="60" fillId="0" borderId="0" xfId="19" applyFont="1" applyBorder="1" applyAlignment="1">
      <alignment horizontal="left" vertical="center"/>
      <protection/>
    </xf>
    <xf numFmtId="0" fontId="60" fillId="0" borderId="18" xfId="19" applyFont="1" applyBorder="1" applyAlignment="1">
      <alignment horizontal="left" vertical="center"/>
      <protection/>
    </xf>
    <xf numFmtId="0" fontId="61" fillId="0" borderId="0" xfId="19" applyFont="1" applyBorder="1" applyAlignment="1">
      <alignment horizontal="left" vertical="center" wrapText="1"/>
      <protection/>
    </xf>
    <xf numFmtId="0" fontId="60" fillId="0" borderId="18" xfId="0" applyFont="1" applyBorder="1" applyAlignment="1">
      <alignment horizontal="centerContinuous" vertical="center"/>
    </xf>
    <xf numFmtId="3" fontId="60" fillId="0" borderId="1" xfId="20" applyFont="1" applyBorder="1" applyAlignment="1">
      <alignment horizontal="center" vertical="center" wrapText="1"/>
      <protection/>
    </xf>
    <xf numFmtId="0" fontId="60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3" fontId="53" fillId="0" borderId="1" xfId="20" applyFont="1" applyBorder="1" applyAlignment="1">
      <alignment horizontal="center" vertical="center" wrapText="1"/>
      <protection/>
    </xf>
    <xf numFmtId="0" fontId="53" fillId="0" borderId="15" xfId="0" applyFont="1" applyBorder="1" applyAlignment="1">
      <alignment horizontal="center" vertical="center" wrapText="1"/>
    </xf>
    <xf numFmtId="0" fontId="58" fillId="0" borderId="1" xfId="0" applyFont="1" applyBorder="1" applyAlignment="1">
      <alignment vertical="center"/>
    </xf>
    <xf numFmtId="0" fontId="58" fillId="0" borderId="1" xfId="19" applyFont="1" applyBorder="1" applyAlignment="1">
      <alignment horizontal="center" vertical="center"/>
      <protection/>
    </xf>
    <xf numFmtId="0" fontId="53" fillId="0" borderId="1" xfId="19" applyFont="1" applyBorder="1" applyAlignment="1">
      <alignment horizontal="center" vertical="center"/>
      <protection/>
    </xf>
    <xf numFmtId="0" fontId="53" fillId="0" borderId="1" xfId="19" applyFont="1" applyBorder="1" applyAlignment="1">
      <alignment horizontal="center" vertical="center" wrapText="1"/>
      <protection/>
    </xf>
    <xf numFmtId="0" fontId="53" fillId="0" borderId="14" xfId="19" applyFont="1" applyBorder="1" applyAlignment="1">
      <alignment horizontal="center" vertical="center"/>
      <protection/>
    </xf>
    <xf numFmtId="0" fontId="58" fillId="0" borderId="1" xfId="0" applyFont="1" applyBorder="1" applyAlignment="1">
      <alignment/>
    </xf>
    <xf numFmtId="0" fontId="58" fillId="0" borderId="1" xfId="19" applyFont="1" applyBorder="1" applyAlignment="1">
      <alignment horizontal="center" vertical="center" wrapText="1"/>
      <protection/>
    </xf>
    <xf numFmtId="0" fontId="53" fillId="0" borderId="16" xfId="19" applyFont="1" applyBorder="1" applyAlignment="1">
      <alignment horizontal="center" vertical="center"/>
      <protection/>
    </xf>
    <xf numFmtId="0" fontId="53" fillId="0" borderId="17" xfId="19" applyFont="1" applyBorder="1" applyAlignment="1">
      <alignment horizontal="center" vertical="center"/>
      <protection/>
    </xf>
    <xf numFmtId="0" fontId="60" fillId="0" borderId="1" xfId="19" applyFont="1" applyBorder="1" applyAlignment="1">
      <alignment horizontal="center" vertical="center"/>
      <protection/>
    </xf>
    <xf numFmtId="0" fontId="61" fillId="0" borderId="2" xfId="19" applyFont="1" applyBorder="1" applyAlignment="1">
      <alignment horizontal="left" vertical="center"/>
      <protection/>
    </xf>
    <xf numFmtId="164" fontId="61" fillId="0" borderId="29" xfId="19" applyNumberFormat="1" applyFont="1" applyBorder="1" applyAlignment="1">
      <alignment vertical="center"/>
      <protection/>
    </xf>
    <xf numFmtId="0" fontId="59" fillId="0" borderId="2" xfId="19" applyFont="1" applyBorder="1" applyAlignment="1">
      <alignment horizontal="centerContinuous" vertical="center"/>
      <protection/>
    </xf>
    <xf numFmtId="164" fontId="50" fillId="0" borderId="4" xfId="19" applyNumberFormat="1" applyFont="1" applyBorder="1" applyAlignment="1">
      <alignment vertical="center"/>
      <protection/>
    </xf>
    <xf numFmtId="0" fontId="51" fillId="0" borderId="1" xfId="19" applyFont="1" applyBorder="1" applyAlignment="1">
      <alignment horizontal="center" vertical="center"/>
      <protection/>
    </xf>
    <xf numFmtId="0" fontId="61" fillId="0" borderId="30" xfId="19" applyFont="1" applyBorder="1" applyAlignment="1">
      <alignment horizontal="left" vertical="center"/>
      <protection/>
    </xf>
    <xf numFmtId="0" fontId="48" fillId="0" borderId="6" xfId="19" applyFont="1" applyBorder="1" applyAlignment="1">
      <alignment horizontal="center" vertical="center"/>
      <protection/>
    </xf>
    <xf numFmtId="0" fontId="51" fillId="0" borderId="27" xfId="19" applyFont="1" applyBorder="1" applyAlignment="1">
      <alignment horizontal="left" vertical="center"/>
      <protection/>
    </xf>
    <xf numFmtId="0" fontId="51" fillId="0" borderId="1" xfId="19" applyFont="1" applyBorder="1" applyAlignment="1">
      <alignment horizontal="center" vertical="center" wrapText="1"/>
      <protection/>
    </xf>
    <xf numFmtId="164" fontId="50" fillId="0" borderId="31" xfId="19" applyNumberFormat="1" applyFont="1" applyBorder="1" applyAlignment="1">
      <alignment vertical="center"/>
      <protection/>
    </xf>
    <xf numFmtId="0" fontId="51" fillId="0" borderId="27" xfId="19" applyFont="1" applyBorder="1" applyAlignment="1">
      <alignment vertical="center"/>
      <protection/>
    </xf>
    <xf numFmtId="0" fontId="47" fillId="0" borderId="6" xfId="19" applyFont="1" applyBorder="1" applyAlignment="1">
      <alignment horizontal="center" vertical="center"/>
      <protection/>
    </xf>
    <xf numFmtId="164" fontId="56" fillId="0" borderId="17" xfId="0" applyNumberFormat="1" applyFont="1" applyBorder="1" applyAlignment="1">
      <alignment vertical="center"/>
    </xf>
    <xf numFmtId="164" fontId="54" fillId="0" borderId="17" xfId="0" applyNumberFormat="1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164" fontId="54" fillId="0" borderId="17" xfId="0" applyNumberFormat="1" applyFont="1" applyFill="1" applyBorder="1" applyAlignment="1">
      <alignment vertical="center"/>
    </xf>
    <xf numFmtId="0" fontId="56" fillId="0" borderId="17" xfId="0" applyFont="1" applyBorder="1" applyAlignment="1">
      <alignment/>
    </xf>
    <xf numFmtId="164" fontId="55" fillId="0" borderId="17" xfId="0" applyNumberFormat="1" applyFont="1" applyBorder="1" applyAlignment="1">
      <alignment vertical="center"/>
    </xf>
    <xf numFmtId="164" fontId="51" fillId="0" borderId="17" xfId="0" applyNumberFormat="1" applyFont="1" applyBorder="1" applyAlignment="1">
      <alignment vertical="center"/>
    </xf>
    <xf numFmtId="164" fontId="50" fillId="0" borderId="17" xfId="0" applyNumberFormat="1" applyFont="1" applyBorder="1" applyAlignment="1">
      <alignment vertical="center"/>
    </xf>
    <xf numFmtId="164" fontId="54" fillId="0" borderId="17" xfId="20" applyNumberFormat="1" applyFont="1" applyBorder="1" applyAlignment="1">
      <alignment horizontal="right" vertical="center"/>
      <protection/>
    </xf>
    <xf numFmtId="169" fontId="54" fillId="0" borderId="17" xfId="20" applyNumberFormat="1" applyFont="1" applyBorder="1" applyAlignment="1">
      <alignment horizontal="right" vertical="center"/>
      <protection/>
    </xf>
    <xf numFmtId="3" fontId="50" fillId="0" borderId="17" xfId="20" applyFont="1" applyBorder="1" applyAlignment="1">
      <alignment horizontal="centerContinuous" vertical="center" wrapText="1"/>
      <protection/>
    </xf>
    <xf numFmtId="0" fontId="56" fillId="0" borderId="17" xfId="0" applyFont="1" applyBorder="1" applyAlignment="1">
      <alignment vertical="center"/>
    </xf>
    <xf numFmtId="164" fontId="56" fillId="0" borderId="17" xfId="19" applyNumberFormat="1" applyFont="1" applyBorder="1" applyAlignment="1">
      <alignment vertical="center"/>
      <protection/>
    </xf>
    <xf numFmtId="164" fontId="54" fillId="0" borderId="17" xfId="19" applyNumberFormat="1" applyFont="1" applyBorder="1" applyAlignment="1">
      <alignment vertical="center"/>
      <protection/>
    </xf>
    <xf numFmtId="164" fontId="60" fillId="0" borderId="17" xfId="19" applyNumberFormat="1" applyFont="1" applyBorder="1" applyAlignment="1">
      <alignment vertical="center"/>
      <protection/>
    </xf>
    <xf numFmtId="164" fontId="61" fillId="0" borderId="32" xfId="19" applyNumberFormat="1" applyFont="1" applyBorder="1" applyAlignment="1">
      <alignment vertical="center"/>
      <protection/>
    </xf>
    <xf numFmtId="164" fontId="50" fillId="0" borderId="33" xfId="19" applyNumberFormat="1" applyFont="1" applyBorder="1" applyAlignment="1">
      <alignment vertical="center"/>
      <protection/>
    </xf>
    <xf numFmtId="165" fontId="54" fillId="0" borderId="17" xfId="0" applyNumberFormat="1" applyFont="1" applyBorder="1" applyAlignment="1">
      <alignment vertical="center"/>
    </xf>
    <xf numFmtId="164" fontId="54" fillId="0" borderId="17" xfId="19" applyNumberFormat="1" applyFont="1" applyFill="1" applyBorder="1" applyAlignment="1">
      <alignment vertical="center"/>
      <protection/>
    </xf>
    <xf numFmtId="164" fontId="63" fillId="0" borderId="17" xfId="19" applyNumberFormat="1" applyFont="1" applyBorder="1" applyAlignment="1">
      <alignment vertical="center"/>
      <protection/>
    </xf>
    <xf numFmtId="164" fontId="55" fillId="0" borderId="17" xfId="19" applyNumberFormat="1" applyFont="1" applyBorder="1" applyAlignment="1">
      <alignment horizontal="right" vertical="center"/>
      <protection/>
    </xf>
    <xf numFmtId="164" fontId="54" fillId="0" borderId="17" xfId="19" applyNumberFormat="1" applyFont="1" applyBorder="1" applyAlignment="1">
      <alignment horizontal="right" vertical="center"/>
      <protection/>
    </xf>
    <xf numFmtId="164" fontId="50" fillId="0" borderId="34" xfId="19" applyNumberFormat="1" applyFont="1" applyBorder="1" applyAlignment="1">
      <alignment horizontal="right" vertical="center"/>
      <protection/>
    </xf>
    <xf numFmtId="164" fontId="55" fillId="0" borderId="35" xfId="19" applyNumberFormat="1" applyFont="1" applyBorder="1" applyAlignment="1">
      <alignment vertical="center"/>
      <protection/>
    </xf>
    <xf numFmtId="164" fontId="51" fillId="0" borderId="17" xfId="19" applyNumberFormat="1" applyFont="1" applyBorder="1" applyAlignment="1">
      <alignment vertical="center"/>
      <protection/>
    </xf>
    <xf numFmtId="0" fontId="51" fillId="0" borderId="3" xfId="19" applyFont="1" applyBorder="1" applyAlignment="1">
      <alignment vertical="center"/>
      <protection/>
    </xf>
    <xf numFmtId="164" fontId="50" fillId="0" borderId="33" xfId="19" applyNumberFormat="1" applyFont="1" applyBorder="1" applyAlignment="1">
      <alignment horizontal="right" vertical="center"/>
      <protection/>
    </xf>
    <xf numFmtId="164" fontId="50" fillId="0" borderId="17" xfId="19" applyNumberFormat="1" applyFont="1" applyBorder="1" applyAlignment="1">
      <alignment vertical="center"/>
      <protection/>
    </xf>
    <xf numFmtId="164" fontId="50" fillId="0" borderId="4" xfId="19" applyNumberFormat="1" applyFont="1" applyBorder="1" applyAlignment="1">
      <alignment horizontal="right" vertical="center"/>
      <protection/>
    </xf>
    <xf numFmtId="0" fontId="66" fillId="0" borderId="28" xfId="19" applyFont="1" applyBorder="1" applyAlignment="1">
      <alignment horizontal="center" vertical="center"/>
      <protection/>
    </xf>
    <xf numFmtId="0" fontId="66" fillId="0" borderId="15" xfId="19" applyFont="1" applyBorder="1" applyAlignment="1">
      <alignment horizontal="center" vertical="center"/>
      <protection/>
    </xf>
    <xf numFmtId="0" fontId="67" fillId="0" borderId="15" xfId="19" applyFont="1" applyBorder="1" applyAlignment="1">
      <alignment horizontal="center" vertical="center"/>
      <protection/>
    </xf>
    <xf numFmtId="0" fontId="66" fillId="0" borderId="15" xfId="19" applyFont="1" applyBorder="1" applyAlignment="1">
      <alignment horizontal="left" vertical="center"/>
      <protection/>
    </xf>
    <xf numFmtId="0" fontId="67" fillId="0" borderId="15" xfId="19" applyFont="1" applyBorder="1" applyAlignment="1">
      <alignment horizontal="left" vertical="center"/>
      <protection/>
    </xf>
    <xf numFmtId="0" fontId="66" fillId="0" borderId="15" xfId="19" applyFont="1" applyBorder="1" applyAlignment="1">
      <alignment vertical="center"/>
      <protection/>
    </xf>
    <xf numFmtId="164" fontId="66" fillId="0" borderId="36" xfId="19" applyNumberFormat="1" applyFont="1" applyBorder="1" applyAlignment="1">
      <alignment vertical="center"/>
      <protection/>
    </xf>
    <xf numFmtId="0" fontId="77" fillId="0" borderId="1" xfId="19" applyFont="1" applyBorder="1" applyAlignment="1">
      <alignment horizontal="center" vertical="center"/>
      <protection/>
    </xf>
    <xf numFmtId="0" fontId="68" fillId="0" borderId="1" xfId="19" applyFont="1" applyBorder="1" applyAlignment="1">
      <alignment horizontal="center" vertical="center"/>
      <protection/>
    </xf>
    <xf numFmtId="0" fontId="59" fillId="0" borderId="0" xfId="19" applyFont="1" applyBorder="1" applyAlignment="1">
      <alignment horizontal="centerContinuous" vertical="center"/>
      <protection/>
    </xf>
    <xf numFmtId="0" fontId="77" fillId="0" borderId="0" xfId="19" applyFont="1" applyBorder="1" applyAlignment="1">
      <alignment horizontal="centerContinuous" vertical="center"/>
      <protection/>
    </xf>
    <xf numFmtId="0" fontId="68" fillId="0" borderId="0" xfId="19" applyFont="1" applyBorder="1" applyAlignment="1">
      <alignment horizontal="centerContinuous" vertical="center"/>
      <protection/>
    </xf>
    <xf numFmtId="164" fontId="77" fillId="0" borderId="1" xfId="19" applyNumberFormat="1" applyFont="1" applyBorder="1" applyAlignment="1">
      <alignment vertical="center"/>
      <protection/>
    </xf>
    <xf numFmtId="0" fontId="77" fillId="0" borderId="28" xfId="19" applyFont="1" applyBorder="1" applyAlignment="1">
      <alignment horizontal="center" vertical="center"/>
      <protection/>
    </xf>
    <xf numFmtId="0" fontId="77" fillId="0" borderId="15" xfId="19" applyFont="1" applyBorder="1" applyAlignment="1">
      <alignment horizontal="center" vertical="center"/>
      <protection/>
    </xf>
    <xf numFmtId="0" fontId="68" fillId="0" borderId="15" xfId="19" applyFont="1" applyBorder="1" applyAlignment="1">
      <alignment horizontal="center" vertical="center"/>
      <protection/>
    </xf>
    <xf numFmtId="0" fontId="77" fillId="0" borderId="15" xfId="19" applyFont="1" applyBorder="1" applyAlignment="1">
      <alignment horizontal="left" vertical="center"/>
      <protection/>
    </xf>
    <xf numFmtId="0" fontId="68" fillId="0" borderId="15" xfId="19" applyFont="1" applyBorder="1" applyAlignment="1">
      <alignment horizontal="left" vertical="center"/>
      <protection/>
    </xf>
    <xf numFmtId="164" fontId="50" fillId="0" borderId="1" xfId="19" applyNumberFormat="1" applyFont="1" applyBorder="1" applyAlignment="1">
      <alignment vertical="center"/>
      <protection/>
    </xf>
    <xf numFmtId="164" fontId="68" fillId="0" borderId="1" xfId="19" applyNumberFormat="1" applyFont="1" applyBorder="1" applyAlignment="1">
      <alignment vertical="center"/>
      <protection/>
    </xf>
    <xf numFmtId="164" fontId="61" fillId="0" borderId="1" xfId="19" applyNumberFormat="1" applyFont="1" applyBorder="1" applyAlignment="1">
      <alignment vertical="center"/>
      <protection/>
    </xf>
    <xf numFmtId="0" fontId="77" fillId="0" borderId="1" xfId="19" applyFont="1" applyBorder="1" applyAlignment="1">
      <alignment horizontal="center" vertical="center" wrapText="1"/>
      <protection/>
    </xf>
    <xf numFmtId="0" fontId="68" fillId="0" borderId="1" xfId="19" applyFont="1" applyBorder="1" applyAlignment="1">
      <alignment horizontal="center" vertical="center" wrapText="1"/>
      <protection/>
    </xf>
    <xf numFmtId="0" fontId="78" fillId="0" borderId="1" xfId="19" applyFont="1" applyBorder="1" applyAlignment="1">
      <alignment horizontal="center" vertical="center" wrapText="1"/>
      <protection/>
    </xf>
    <xf numFmtId="0" fontId="66" fillId="0" borderId="17" xfId="19" applyFont="1" applyBorder="1" applyAlignment="1">
      <alignment horizontal="center" vertical="center"/>
      <protection/>
    </xf>
    <xf numFmtId="0" fontId="67" fillId="0" borderId="17" xfId="19" applyFont="1" applyBorder="1" applyAlignment="1">
      <alignment horizontal="center" vertical="center"/>
      <protection/>
    </xf>
    <xf numFmtId="164" fontId="66" fillId="0" borderId="17" xfId="19" applyNumberFormat="1" applyFont="1" applyBorder="1" applyAlignment="1">
      <alignment vertical="center"/>
      <protection/>
    </xf>
    <xf numFmtId="0" fontId="51" fillId="0" borderId="17" xfId="19" applyFont="1" applyBorder="1" applyAlignment="1">
      <alignment horizontal="center" vertical="center"/>
      <protection/>
    </xf>
    <xf numFmtId="164" fontId="51" fillId="0" borderId="1" xfId="19" applyNumberFormat="1" applyFont="1" applyBorder="1" applyAlignment="1">
      <alignment vertical="center"/>
      <protection/>
    </xf>
    <xf numFmtId="0" fontId="51" fillId="0" borderId="0" xfId="19" applyFont="1" applyAlignment="1">
      <alignment vertical="center"/>
      <protection/>
    </xf>
    <xf numFmtId="0" fontId="50" fillId="0" borderId="0" xfId="19" applyFont="1" applyBorder="1" applyAlignment="1" quotePrefix="1">
      <alignment vertical="center"/>
      <protection/>
    </xf>
    <xf numFmtId="0" fontId="43" fillId="0" borderId="28" xfId="19" applyFont="1" applyBorder="1" applyAlignment="1">
      <alignment horizontal="center" vertical="center"/>
      <protection/>
    </xf>
    <xf numFmtId="0" fontId="61" fillId="0" borderId="37" xfId="19" applyFont="1" applyBorder="1" applyAlignment="1">
      <alignment horizontal="left" vertical="center"/>
      <protection/>
    </xf>
    <xf numFmtId="3" fontId="61" fillId="0" borderId="37" xfId="19" applyNumberFormat="1" applyFont="1" applyBorder="1" applyAlignment="1">
      <alignment horizontal="right" vertical="center"/>
      <protection/>
    </xf>
    <xf numFmtId="0" fontId="61" fillId="0" borderId="1" xfId="19" applyFont="1" applyBorder="1" applyAlignment="1">
      <alignment horizontal="right" vertical="center"/>
      <protection/>
    </xf>
    <xf numFmtId="164" fontId="61" fillId="0" borderId="1" xfId="19" applyNumberFormat="1" applyFont="1" applyBorder="1" applyAlignment="1">
      <alignment horizontal="right" vertical="center"/>
      <protection/>
    </xf>
    <xf numFmtId="3" fontId="61" fillId="0" borderId="29" xfId="19" applyNumberFormat="1" applyFont="1" applyBorder="1" applyAlignment="1">
      <alignment horizontal="right" vertical="center"/>
      <protection/>
    </xf>
    <xf numFmtId="164" fontId="51" fillId="0" borderId="17" xfId="19" applyNumberFormat="1" applyFont="1" applyBorder="1" applyAlignment="1">
      <alignment horizontal="right" vertical="center"/>
      <protection/>
    </xf>
    <xf numFmtId="0" fontId="39" fillId="0" borderId="38" xfId="0" applyFont="1" applyBorder="1" applyAlignment="1">
      <alignment horizontal="left" vertical="center" wrapText="1"/>
    </xf>
    <xf numFmtId="0" fontId="35" fillId="0" borderId="38" xfId="0" applyFont="1" applyBorder="1" applyAlignment="1">
      <alignment vertical="center" wrapText="1"/>
    </xf>
    <xf numFmtId="0" fontId="6" fillId="0" borderId="38" xfId="0" applyFont="1" applyBorder="1" applyAlignment="1">
      <alignment vertical="center"/>
    </xf>
    <xf numFmtId="0" fontId="40" fillId="0" borderId="38" xfId="0" applyFont="1" applyBorder="1" applyAlignment="1">
      <alignment vertical="center" wrapText="1"/>
    </xf>
    <xf numFmtId="0" fontId="41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3" fontId="28" fillId="0" borderId="10" xfId="20" applyFont="1" applyBorder="1" applyAlignment="1">
      <alignment horizontal="center" vertical="center" wrapText="1"/>
      <protection/>
    </xf>
    <xf numFmtId="3" fontId="79" fillId="0" borderId="10" xfId="20" applyFont="1" applyBorder="1" applyAlignment="1">
      <alignment horizontal="center" vertical="center" wrapText="1"/>
      <protection/>
    </xf>
    <xf numFmtId="3" fontId="80" fillId="0" borderId="10" xfId="20" applyFont="1" applyBorder="1" applyAlignment="1">
      <alignment horizontal="center" vertical="center" wrapText="1"/>
      <protection/>
    </xf>
    <xf numFmtId="3" fontId="28" fillId="0" borderId="24" xfId="20" applyFont="1" applyBorder="1" applyAlignment="1">
      <alignment horizontal="left" vertical="center" wrapText="1"/>
      <protection/>
    </xf>
    <xf numFmtId="3" fontId="79" fillId="0" borderId="22" xfId="20" applyFont="1" applyBorder="1" applyAlignment="1">
      <alignment horizontal="left" vertical="center" wrapText="1"/>
      <protection/>
    </xf>
    <xf numFmtId="3" fontId="81" fillId="0" borderId="22" xfId="20" applyFont="1" applyBorder="1" applyAlignment="1">
      <alignment horizontal="left" vertical="center" wrapText="1"/>
      <protection/>
    </xf>
    <xf numFmtId="3" fontId="80" fillId="0" borderId="19" xfId="20" applyFont="1" applyBorder="1" applyAlignment="1">
      <alignment horizontal="center" vertical="center" wrapText="1"/>
      <protection/>
    </xf>
    <xf numFmtId="164" fontId="21" fillId="0" borderId="10" xfId="0" applyNumberFormat="1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horizontal="center" vertical="center" wrapText="1"/>
    </xf>
    <xf numFmtId="3" fontId="82" fillId="0" borderId="1" xfId="20" applyFont="1" applyBorder="1" applyAlignment="1">
      <alignment horizontal="center" vertical="center" wrapText="1"/>
      <protection/>
    </xf>
    <xf numFmtId="3" fontId="83" fillId="0" borderId="1" xfId="20" applyFont="1" applyBorder="1" applyAlignment="1">
      <alignment horizontal="center" vertical="center" wrapText="1"/>
      <protection/>
    </xf>
    <xf numFmtId="3" fontId="81" fillId="0" borderId="1" xfId="20" applyFont="1" applyBorder="1" applyAlignment="1">
      <alignment horizontal="center" vertical="center" wrapText="1"/>
      <protection/>
    </xf>
    <xf numFmtId="3" fontId="80" fillId="0" borderId="1" xfId="20" applyFont="1" applyBorder="1" applyAlignment="1">
      <alignment horizontal="center" vertical="center" wrapText="1"/>
      <protection/>
    </xf>
    <xf numFmtId="164" fontId="80" fillId="0" borderId="1" xfId="20" applyNumberFormat="1" applyFont="1" applyBorder="1" applyAlignment="1">
      <alignment horizontal="right" vertical="center"/>
      <protection/>
    </xf>
    <xf numFmtId="3" fontId="24" fillId="0" borderId="1" xfId="20" applyFont="1" applyBorder="1" applyAlignment="1">
      <alignment horizontal="center" vertical="center" wrapText="1"/>
      <protection/>
    </xf>
    <xf numFmtId="3" fontId="29" fillId="0" borderId="1" xfId="20" applyFont="1" applyBorder="1" applyAlignment="1">
      <alignment horizontal="center" vertical="center" wrapText="1"/>
      <protection/>
    </xf>
    <xf numFmtId="164" fontId="29" fillId="0" borderId="1" xfId="20" applyNumberFormat="1" applyFont="1" applyBorder="1" applyAlignment="1">
      <alignment horizontal="right" vertical="center"/>
      <protection/>
    </xf>
    <xf numFmtId="3" fontId="84" fillId="0" borderId="0" xfId="20" applyFont="1" applyBorder="1" applyAlignment="1">
      <alignment horizontal="left" vertical="center" wrapText="1"/>
      <protection/>
    </xf>
    <xf numFmtId="3" fontId="24" fillId="0" borderId="0" xfId="20" applyFont="1" applyFill="1" applyBorder="1" applyAlignment="1">
      <alignment horizontal="left" vertical="center"/>
      <protection/>
    </xf>
    <xf numFmtId="3" fontId="24" fillId="0" borderId="18" xfId="20" applyFont="1" applyBorder="1" applyAlignment="1">
      <alignment horizontal="centerContinuous" vertical="center"/>
      <protection/>
    </xf>
    <xf numFmtId="3" fontId="27" fillId="0" borderId="18" xfId="20" applyFont="1" applyBorder="1" applyAlignment="1">
      <alignment horizontal="centerContinuous" vertical="center"/>
      <protection/>
    </xf>
    <xf numFmtId="0" fontId="47" fillId="0" borderId="0" xfId="19" applyFont="1" applyBorder="1" applyAlignment="1">
      <alignment horizontal="left" vertical="center" wrapText="1"/>
      <protection/>
    </xf>
    <xf numFmtId="3" fontId="29" fillId="0" borderId="18" xfId="20" applyFont="1" applyBorder="1" applyAlignment="1">
      <alignment horizontal="centerContinuous" vertical="center"/>
      <protection/>
    </xf>
    <xf numFmtId="3" fontId="24" fillId="0" borderId="18" xfId="20" applyFont="1" applyBorder="1" applyAlignment="1">
      <alignment horizontal="centerContinuous" vertical="center" wrapText="1"/>
      <protection/>
    </xf>
    <xf numFmtId="164" fontId="24" fillId="0" borderId="29" xfId="20" applyNumberFormat="1" applyFont="1" applyBorder="1" applyAlignment="1">
      <alignment horizontal="right" vertical="center"/>
      <protection/>
    </xf>
    <xf numFmtId="3" fontId="26" fillId="0" borderId="2" xfId="20" applyFont="1" applyFill="1" applyBorder="1" applyAlignment="1">
      <alignment horizontal="left" vertical="center"/>
      <protection/>
    </xf>
    <xf numFmtId="3" fontId="27" fillId="0" borderId="0" xfId="20" applyFont="1" applyFill="1" applyBorder="1" applyAlignment="1">
      <alignment horizontal="left" vertical="center"/>
      <protection/>
    </xf>
    <xf numFmtId="3" fontId="29" fillId="0" borderId="0" xfId="20" applyFont="1" applyFill="1" applyBorder="1" applyAlignment="1">
      <alignment horizontal="left" vertical="center"/>
      <protection/>
    </xf>
    <xf numFmtId="3" fontId="23" fillId="0" borderId="0" xfId="20" applyFont="1" applyFill="1" applyBorder="1" applyAlignment="1">
      <alignment horizontal="left" vertical="center" wrapText="1"/>
      <protection/>
    </xf>
    <xf numFmtId="3" fontId="26" fillId="0" borderId="0" xfId="20" applyFont="1" applyBorder="1" applyAlignment="1">
      <alignment horizontal="left" vertical="center"/>
      <protection/>
    </xf>
    <xf numFmtId="0" fontId="23" fillId="0" borderId="2" xfId="0" applyFont="1" applyBorder="1" applyAlignment="1">
      <alignment horizontal="left" vertical="center"/>
    </xf>
    <xf numFmtId="3" fontId="24" fillId="0" borderId="0" xfId="20" applyFont="1" applyBorder="1" applyAlignment="1">
      <alignment horizontal="left" vertical="center" wrapText="1"/>
      <protection/>
    </xf>
    <xf numFmtId="164" fontId="24" fillId="0" borderId="1" xfId="20" applyNumberFormat="1" applyFont="1" applyBorder="1" applyAlignment="1">
      <alignment horizontal="right" vertical="center"/>
      <protection/>
    </xf>
    <xf numFmtId="3" fontId="24" fillId="0" borderId="0" xfId="20" applyFont="1" applyBorder="1" applyAlignment="1">
      <alignment horizontal="centerContinuous" vertical="center"/>
      <protection/>
    </xf>
    <xf numFmtId="3" fontId="24" fillId="0" borderId="0" xfId="20" applyFont="1" applyBorder="1" applyAlignment="1">
      <alignment horizontal="centerContinuous" vertical="center" wrapText="1"/>
      <protection/>
    </xf>
    <xf numFmtId="3" fontId="86" fillId="0" borderId="1" xfId="20" applyFont="1" applyBorder="1" applyAlignment="1">
      <alignment horizontal="center" vertical="center" wrapText="1"/>
      <protection/>
    </xf>
    <xf numFmtId="3" fontId="87" fillId="0" borderId="0" xfId="20" applyFont="1" applyBorder="1" applyAlignment="1">
      <alignment horizontal="left" vertical="center"/>
      <protection/>
    </xf>
    <xf numFmtId="3" fontId="86" fillId="0" borderId="0" xfId="20" applyFont="1" applyBorder="1" applyAlignment="1">
      <alignment horizontal="left" vertical="center"/>
      <protection/>
    </xf>
    <xf numFmtId="164" fontId="23" fillId="0" borderId="1" xfId="20" applyNumberFormat="1" applyFont="1" applyBorder="1" applyAlignment="1">
      <alignment vertical="center"/>
      <protection/>
    </xf>
    <xf numFmtId="3" fontId="23" fillId="0" borderId="0" xfId="20" applyFont="1" applyBorder="1" applyAlignment="1">
      <alignment horizontal="left" vertical="center"/>
      <protection/>
    </xf>
    <xf numFmtId="164" fontId="22" fillId="0" borderId="1" xfId="20" applyNumberFormat="1" applyFont="1" applyBorder="1" applyAlignment="1">
      <alignment vertical="center"/>
      <protection/>
    </xf>
    <xf numFmtId="3" fontId="88" fillId="0" borderId="2" xfId="20" applyFont="1" applyBorder="1" applyAlignment="1">
      <alignment horizontal="center" vertical="center"/>
      <protection/>
    </xf>
    <xf numFmtId="3" fontId="89" fillId="0" borderId="0" xfId="20" applyFont="1" applyBorder="1" applyAlignment="1">
      <alignment horizontal="left" vertical="center"/>
      <protection/>
    </xf>
    <xf numFmtId="164" fontId="25" fillId="0" borderId="1" xfId="20" applyNumberFormat="1" applyFont="1" applyBorder="1" applyAlignment="1">
      <alignment vertical="center"/>
      <protection/>
    </xf>
    <xf numFmtId="3" fontId="24" fillId="0" borderId="29" xfId="20" applyFont="1" applyBorder="1" applyAlignment="1">
      <alignment horizontal="right" vertical="center" wrapText="1"/>
      <protection/>
    </xf>
    <xf numFmtId="3" fontId="24" fillId="0" borderId="2" xfId="20" applyFont="1" applyBorder="1" applyAlignment="1">
      <alignment horizontal="center" vertical="center"/>
      <protection/>
    </xf>
    <xf numFmtId="3" fontId="24" fillId="0" borderId="0" xfId="20" applyFont="1" applyBorder="1" applyAlignment="1">
      <alignment horizontal="center" vertical="center"/>
      <protection/>
    </xf>
    <xf numFmtId="3" fontId="24" fillId="0" borderId="1" xfId="20" applyFont="1" applyBorder="1" applyAlignment="1">
      <alignment horizontal="centerContinuous" vertical="center" wrapText="1"/>
      <protection/>
    </xf>
    <xf numFmtId="3" fontId="82" fillId="0" borderId="39" xfId="20" applyFont="1" applyBorder="1" applyAlignment="1">
      <alignment horizontal="center" vertical="center" wrapText="1"/>
      <protection/>
    </xf>
    <xf numFmtId="3" fontId="83" fillId="0" borderId="40" xfId="20" applyFont="1" applyBorder="1" applyAlignment="1">
      <alignment horizontal="center" vertical="center" wrapText="1"/>
      <protection/>
    </xf>
    <xf numFmtId="3" fontId="81" fillId="0" borderId="40" xfId="20" applyFont="1" applyBorder="1" applyAlignment="1">
      <alignment horizontal="center" vertical="center" wrapText="1"/>
      <protection/>
    </xf>
    <xf numFmtId="3" fontId="80" fillId="0" borderId="40" xfId="20" applyFont="1" applyBorder="1" applyAlignment="1">
      <alignment horizontal="center" vertical="center" wrapText="1"/>
      <protection/>
    </xf>
    <xf numFmtId="3" fontId="90" fillId="0" borderId="40" xfId="20" applyFont="1" applyBorder="1" applyAlignment="1">
      <alignment horizontal="centerContinuous" vertical="center"/>
      <protection/>
    </xf>
    <xf numFmtId="3" fontId="79" fillId="0" borderId="40" xfId="20" applyFont="1" applyBorder="1" applyAlignment="1">
      <alignment horizontal="centerContinuous" vertical="center"/>
      <protection/>
    </xf>
    <xf numFmtId="3" fontId="81" fillId="0" borderId="40" xfId="20" applyFont="1" applyBorder="1" applyAlignment="1">
      <alignment horizontal="centerContinuous" vertical="center"/>
      <protection/>
    </xf>
    <xf numFmtId="3" fontId="90" fillId="0" borderId="40" xfId="20" applyFont="1" applyBorder="1" applyAlignment="1">
      <alignment horizontal="centerContinuous" vertical="center" wrapText="1"/>
      <protection/>
    </xf>
    <xf numFmtId="164" fontId="90" fillId="0" borderId="41" xfId="20" applyNumberFormat="1" applyFont="1" applyBorder="1" applyAlignment="1">
      <alignment horizontal="right" vertical="center"/>
      <protection/>
    </xf>
    <xf numFmtId="0" fontId="21" fillId="0" borderId="0" xfId="0" applyFont="1" applyAlignment="1">
      <alignment vertical="center"/>
    </xf>
    <xf numFmtId="164" fontId="26" fillId="0" borderId="42" xfId="20" applyNumberFormat="1" applyFont="1" applyBorder="1" applyAlignment="1">
      <alignment horizontal="right" vertical="center"/>
      <protection/>
    </xf>
    <xf numFmtId="164" fontId="26" fillId="0" borderId="1" xfId="20" applyNumberFormat="1" applyFont="1" applyBorder="1" applyAlignment="1">
      <alignment horizontal="right" vertical="center"/>
      <protection/>
    </xf>
    <xf numFmtId="164" fontId="25" fillId="0" borderId="43" xfId="20" applyNumberFormat="1" applyFont="1" applyBorder="1" applyAlignment="1">
      <alignment horizontal="right" vertical="center"/>
      <protection/>
    </xf>
    <xf numFmtId="3" fontId="23" fillId="0" borderId="1" xfId="20" applyFont="1" applyFill="1" applyBorder="1" applyAlignment="1">
      <alignment horizontal="center" vertical="center" wrapText="1"/>
      <protection/>
    </xf>
    <xf numFmtId="3" fontId="24" fillId="0" borderId="5" xfId="20" applyFont="1" applyFill="1" applyBorder="1" applyAlignment="1">
      <alignment horizontal="center" vertical="center" wrapText="1"/>
      <protection/>
    </xf>
    <xf numFmtId="3" fontId="29" fillId="0" borderId="5" xfId="20" applyFont="1" applyFill="1" applyBorder="1" applyAlignment="1">
      <alignment horizontal="center" vertical="center" wrapText="1"/>
      <protection/>
    </xf>
    <xf numFmtId="3" fontId="25" fillId="0" borderId="1" xfId="20" applyFont="1" applyFill="1" applyBorder="1" applyAlignment="1">
      <alignment horizontal="center" vertical="center" wrapText="1"/>
      <protection/>
    </xf>
    <xf numFmtId="3" fontId="23" fillId="0" borderId="2" xfId="20" applyFont="1" applyFill="1" applyBorder="1" applyAlignment="1">
      <alignment horizontal="left" vertical="center"/>
      <protection/>
    </xf>
    <xf numFmtId="3" fontId="25" fillId="0" borderId="0" xfId="20" applyFont="1" applyFill="1" applyBorder="1" applyAlignment="1">
      <alignment horizontal="left" vertical="center" wrapText="1"/>
      <protection/>
    </xf>
    <xf numFmtId="164" fontId="25" fillId="0" borderId="1" xfId="20" applyNumberFormat="1" applyFont="1" applyFill="1" applyBorder="1" applyAlignment="1">
      <alignment horizontal="right" vertical="center"/>
      <protection/>
    </xf>
    <xf numFmtId="0" fontId="22" fillId="0" borderId="0" xfId="0" applyFont="1" applyFill="1" applyAlignment="1">
      <alignment vertical="center"/>
    </xf>
    <xf numFmtId="3" fontId="34" fillId="0" borderId="6" xfId="20" applyFont="1" applyBorder="1" applyAlignment="1">
      <alignment horizontal="centerContinuous" vertical="center"/>
      <protection/>
    </xf>
    <xf numFmtId="3" fontId="24" fillId="0" borderId="7" xfId="20" applyFont="1" applyBorder="1" applyAlignment="1">
      <alignment horizontal="centerContinuous" vertical="center"/>
      <protection/>
    </xf>
    <xf numFmtId="3" fontId="29" fillId="0" borderId="7" xfId="20" applyFont="1" applyBorder="1" applyAlignment="1">
      <alignment horizontal="centerContinuous" vertical="center"/>
      <protection/>
    </xf>
    <xf numFmtId="0" fontId="22" fillId="0" borderId="44" xfId="0" applyFont="1" applyBorder="1" applyAlignment="1">
      <alignment horizontal="centerContinuous" vertical="center"/>
    </xf>
    <xf numFmtId="164" fontId="27" fillId="0" borderId="1" xfId="20" applyNumberFormat="1" applyFont="1" applyBorder="1" applyAlignment="1">
      <alignment horizontal="right" vertical="center"/>
      <protection/>
    </xf>
    <xf numFmtId="169" fontId="27" fillId="0" borderId="1" xfId="20" applyNumberFormat="1" applyFont="1" applyBorder="1" applyAlignment="1">
      <alignment horizontal="right" vertical="center"/>
      <protection/>
    </xf>
    <xf numFmtId="3" fontId="23" fillId="0" borderId="1" xfId="20" applyFont="1" applyBorder="1" applyAlignment="1">
      <alignment vertical="center" wrapText="1"/>
      <protection/>
    </xf>
    <xf numFmtId="3" fontId="24" fillId="0" borderId="5" xfId="20" applyFont="1" applyBorder="1" applyAlignment="1">
      <alignment vertical="center" wrapText="1"/>
      <protection/>
    </xf>
    <xf numFmtId="3" fontId="29" fillId="0" borderId="5" xfId="20" applyFont="1" applyBorder="1" applyAlignment="1">
      <alignment vertical="center" wrapText="1"/>
      <protection/>
    </xf>
    <xf numFmtId="3" fontId="26" fillId="0" borderId="2" xfId="20" applyFont="1" applyBorder="1" applyAlignment="1">
      <alignment vertical="center"/>
      <protection/>
    </xf>
    <xf numFmtId="3" fontId="27" fillId="0" borderId="0" xfId="20" applyFont="1" applyBorder="1" applyAlignment="1">
      <alignment vertical="center"/>
      <protection/>
    </xf>
    <xf numFmtId="3" fontId="29" fillId="0" borderId="0" xfId="20" applyFont="1" applyBorder="1" applyAlignment="1">
      <alignment vertical="center"/>
      <protection/>
    </xf>
    <xf numFmtId="3" fontId="25" fillId="0" borderId="0" xfId="20" applyFont="1" applyBorder="1" applyAlignment="1">
      <alignment vertical="center" wrapText="1"/>
      <protection/>
    </xf>
    <xf numFmtId="3" fontId="91" fillId="0" borderId="7" xfId="20" applyFont="1" applyBorder="1" applyAlignment="1">
      <alignment horizontal="left" vertical="center"/>
      <protection/>
    </xf>
    <xf numFmtId="3" fontId="24" fillId="0" borderId="7" xfId="20" applyFont="1" applyBorder="1" applyAlignment="1">
      <alignment horizontal="left" vertical="center"/>
      <protection/>
    </xf>
    <xf numFmtId="3" fontId="29" fillId="0" borderId="7" xfId="20" applyFont="1" applyBorder="1" applyAlignment="1">
      <alignment horizontal="left" vertical="center"/>
      <protection/>
    </xf>
    <xf numFmtId="3" fontId="34" fillId="0" borderId="7" xfId="20" applyFont="1" applyBorder="1" applyAlignment="1">
      <alignment horizontal="right" vertical="center"/>
      <protection/>
    </xf>
    <xf numFmtId="3" fontId="23" fillId="0" borderId="39" xfId="20" applyFont="1" applyBorder="1" applyAlignment="1">
      <alignment horizontal="center" vertical="center" wrapText="1"/>
      <protection/>
    </xf>
    <xf numFmtId="3" fontId="24" fillId="0" borderId="40" xfId="20" applyFont="1" applyBorder="1" applyAlignment="1">
      <alignment horizontal="center" vertical="center" wrapText="1"/>
      <protection/>
    </xf>
    <xf numFmtId="3" fontId="29" fillId="0" borderId="40" xfId="20" applyFont="1" applyBorder="1" applyAlignment="1">
      <alignment horizontal="center" vertical="center" wrapText="1"/>
      <protection/>
    </xf>
    <xf numFmtId="3" fontId="84" fillId="0" borderId="40" xfId="20" applyFont="1" applyBorder="1" applyAlignment="1">
      <alignment horizontal="left" vertical="center"/>
      <protection/>
    </xf>
    <xf numFmtId="166" fontId="91" fillId="0" borderId="40" xfId="20" applyNumberFormat="1" applyFont="1" applyBorder="1" applyAlignment="1">
      <alignment horizontal="centerContinuous" vertical="center"/>
      <protection/>
    </xf>
    <xf numFmtId="3" fontId="27" fillId="0" borderId="40" xfId="20" applyFont="1" applyBorder="1" applyAlignment="1">
      <alignment horizontal="centerContinuous" vertical="center"/>
      <protection/>
    </xf>
    <xf numFmtId="3" fontId="29" fillId="0" borderId="40" xfId="20" applyFont="1" applyBorder="1" applyAlignment="1">
      <alignment horizontal="centerContinuous" vertical="center" wrapText="1"/>
      <protection/>
    </xf>
    <xf numFmtId="166" fontId="91" fillId="0" borderId="40" xfId="20" applyNumberFormat="1" applyFont="1" applyBorder="1" applyAlignment="1">
      <alignment horizontal="centerContinuous" vertical="center" wrapText="1"/>
      <protection/>
    </xf>
    <xf numFmtId="164" fontId="91" fillId="0" borderId="41" xfId="20" applyNumberFormat="1" applyFont="1" applyBorder="1" applyAlignment="1">
      <alignment horizontal="right" vertical="center"/>
      <protection/>
    </xf>
    <xf numFmtId="3" fontId="23" fillId="0" borderId="2" xfId="20" applyFont="1" applyBorder="1" applyAlignment="1">
      <alignment horizontal="left" vertical="center"/>
      <protection/>
    </xf>
    <xf numFmtId="169" fontId="26" fillId="0" borderId="1" xfId="20" applyNumberFormat="1" applyFont="1" applyBorder="1" applyAlignment="1">
      <alignment horizontal="right" vertical="center"/>
      <protection/>
    </xf>
    <xf numFmtId="3" fontId="84" fillId="0" borderId="1" xfId="20" applyFont="1" applyBorder="1" applyAlignment="1">
      <alignment horizontal="left" vertical="center"/>
      <protection/>
    </xf>
    <xf numFmtId="3" fontId="29" fillId="0" borderId="0" xfId="20" applyFont="1" applyBorder="1" applyAlignment="1">
      <alignment horizontal="left" vertical="center" wrapText="1"/>
      <protection/>
    </xf>
    <xf numFmtId="166" fontId="91" fillId="0" borderId="0" xfId="20" applyNumberFormat="1" applyFont="1" applyBorder="1" applyAlignment="1">
      <alignment horizontal="left" vertical="center" wrapText="1"/>
      <protection/>
    </xf>
    <xf numFmtId="164" fontId="91" fillId="0" borderId="1" xfId="20" applyNumberFormat="1" applyFont="1" applyBorder="1" applyAlignment="1">
      <alignment horizontal="right" vertical="center"/>
      <protection/>
    </xf>
    <xf numFmtId="169" fontId="91" fillId="0" borderId="1" xfId="20" applyNumberFormat="1" applyFont="1" applyBorder="1" applyAlignment="1">
      <alignment horizontal="right" vertical="center"/>
      <protection/>
    </xf>
    <xf numFmtId="3" fontId="25" fillId="0" borderId="0" xfId="20" applyFont="1" applyFill="1" applyBorder="1" applyAlignment="1">
      <alignment horizontal="left" vertical="center" wrapText="1"/>
      <protection/>
    </xf>
    <xf numFmtId="3" fontId="24" fillId="0" borderId="1" xfId="20" applyFont="1" applyBorder="1" applyAlignment="1">
      <alignment horizontal="center" vertical="center"/>
      <protection/>
    </xf>
    <xf numFmtId="3" fontId="29" fillId="0" borderId="1" xfId="20" applyFont="1" applyBorder="1" applyAlignment="1">
      <alignment horizontal="center" vertical="center"/>
      <protection/>
    </xf>
    <xf numFmtId="3" fontId="23" fillId="0" borderId="2" xfId="20" applyFont="1" applyBorder="1" applyAlignment="1">
      <alignment vertical="center"/>
      <protection/>
    </xf>
    <xf numFmtId="3" fontId="24" fillId="0" borderId="0" xfId="20" applyFont="1" applyBorder="1" applyAlignment="1">
      <alignment vertical="center"/>
      <protection/>
    </xf>
    <xf numFmtId="3" fontId="25" fillId="0" borderId="5" xfId="20" applyFont="1" applyBorder="1" applyAlignment="1">
      <alignment horizontal="left" vertical="center" wrapText="1"/>
      <protection/>
    </xf>
    <xf numFmtId="3" fontId="25" fillId="0" borderId="5" xfId="20" applyFont="1" applyBorder="1" applyAlignment="1">
      <alignment horizontal="left" vertical="center"/>
      <protection/>
    </xf>
    <xf numFmtId="3" fontId="25" fillId="0" borderId="5" xfId="20" applyFont="1" applyBorder="1" applyAlignment="1">
      <alignment horizontal="right" vertical="center" wrapText="1"/>
      <protection/>
    </xf>
    <xf numFmtId="0" fontId="93" fillId="0" borderId="45" xfId="0" applyFont="1" applyBorder="1" applyAlignment="1">
      <alignment vertical="center" wrapText="1"/>
    </xf>
    <xf numFmtId="0" fontId="93" fillId="0" borderId="46" xfId="0" applyFont="1" applyBorder="1" applyAlignment="1">
      <alignment horizontal="left" vertical="center" wrapText="1"/>
    </xf>
    <xf numFmtId="0" fontId="93" fillId="0" borderId="47" xfId="0" applyFont="1" applyBorder="1" applyAlignment="1">
      <alignment vertical="center" wrapText="1"/>
    </xf>
    <xf numFmtId="0" fontId="93" fillId="0" borderId="38" xfId="0" applyFont="1" applyBorder="1" applyAlignment="1">
      <alignment horizontal="left" vertical="center" wrapText="1"/>
    </xf>
    <xf numFmtId="164" fontId="93" fillId="0" borderId="9" xfId="0" applyNumberFormat="1" applyFont="1" applyBorder="1" applyAlignment="1">
      <alignment horizontal="right" vertical="center"/>
    </xf>
    <xf numFmtId="164" fontId="93" fillId="0" borderId="9" xfId="0" applyNumberFormat="1" applyFont="1" applyBorder="1" applyAlignment="1">
      <alignment vertical="center"/>
    </xf>
    <xf numFmtId="0" fontId="94" fillId="0" borderId="48" xfId="0" applyFont="1" applyBorder="1" applyAlignment="1">
      <alignment vertical="center" wrapText="1"/>
    </xf>
    <xf numFmtId="164" fontId="94" fillId="0" borderId="9" xfId="0" applyNumberFormat="1" applyFont="1" applyBorder="1" applyAlignment="1">
      <alignment horizontal="right" vertical="center"/>
    </xf>
    <xf numFmtId="0" fontId="95" fillId="0" borderId="38" xfId="0" applyFont="1" applyBorder="1" applyAlignment="1">
      <alignment vertical="center" wrapText="1"/>
    </xf>
    <xf numFmtId="0" fontId="95" fillId="0" borderId="0" xfId="0" applyFont="1" applyAlignment="1">
      <alignment vertical="center"/>
    </xf>
    <xf numFmtId="0" fontId="94" fillId="0" borderId="38" xfId="0" applyFont="1" applyBorder="1" applyAlignment="1">
      <alignment horizontal="left" vertical="center" wrapText="1"/>
    </xf>
    <xf numFmtId="0" fontId="93" fillId="0" borderId="48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164" fontId="11" fillId="0" borderId="9" xfId="0" applyNumberFormat="1" applyFont="1" applyBorder="1" applyAlignment="1">
      <alignment horizontal="right" vertical="center"/>
    </xf>
    <xf numFmtId="0" fontId="93" fillId="0" borderId="47" xfId="0" applyFont="1" applyBorder="1" applyAlignment="1">
      <alignment vertical="center"/>
    </xf>
    <xf numFmtId="0" fontId="94" fillId="0" borderId="47" xfId="0" applyFont="1" applyBorder="1" applyAlignment="1">
      <alignment vertical="center" wrapText="1"/>
    </xf>
    <xf numFmtId="164" fontId="96" fillId="0" borderId="9" xfId="0" applyNumberFormat="1" applyFont="1" applyBorder="1" applyAlignment="1">
      <alignment horizontal="right" vertical="center" wrapText="1"/>
    </xf>
    <xf numFmtId="0" fontId="96" fillId="0" borderId="47" xfId="0" applyFont="1" applyBorder="1" applyAlignment="1">
      <alignment vertical="center" wrapText="1"/>
    </xf>
    <xf numFmtId="164" fontId="96" fillId="0" borderId="9" xfId="0" applyNumberFormat="1" applyFont="1" applyBorder="1" applyAlignment="1">
      <alignment horizontal="right" vertical="center"/>
    </xf>
    <xf numFmtId="0" fontId="96" fillId="0" borderId="47" xfId="0" applyFont="1" applyBorder="1" applyAlignment="1">
      <alignment vertical="center"/>
    </xf>
    <xf numFmtId="0" fontId="96" fillId="0" borderId="38" xfId="0" applyFont="1" applyBorder="1" applyAlignment="1">
      <alignment vertical="center" wrapText="1"/>
    </xf>
    <xf numFmtId="164" fontId="96" fillId="0" borderId="9" xfId="0" applyNumberFormat="1" applyFont="1" applyBorder="1" applyAlignment="1">
      <alignment vertical="center"/>
    </xf>
    <xf numFmtId="0" fontId="95" fillId="0" borderId="38" xfId="0" applyFont="1" applyBorder="1" applyAlignment="1">
      <alignment vertical="center"/>
    </xf>
    <xf numFmtId="0" fontId="95" fillId="0" borderId="9" xfId="0" applyFont="1" applyBorder="1" applyAlignment="1">
      <alignment vertical="center"/>
    </xf>
    <xf numFmtId="0" fontId="98" fillId="0" borderId="38" xfId="0" applyFont="1" applyBorder="1" applyAlignment="1">
      <alignment vertical="center" wrapText="1"/>
    </xf>
    <xf numFmtId="164" fontId="98" fillId="0" borderId="9" xfId="0" applyNumberFormat="1" applyFont="1" applyBorder="1" applyAlignment="1">
      <alignment vertical="center"/>
    </xf>
    <xf numFmtId="0" fontId="93" fillId="0" borderId="38" xfId="0" applyFont="1" applyBorder="1" applyAlignment="1">
      <alignment vertical="center" wrapText="1"/>
    </xf>
    <xf numFmtId="3" fontId="23" fillId="0" borderId="49" xfId="20" applyFont="1" applyBorder="1" applyAlignment="1">
      <alignment horizontal="center" vertical="center" wrapText="1"/>
      <protection/>
    </xf>
    <xf numFmtId="3" fontId="24" fillId="0" borderId="49" xfId="20" applyFont="1" applyBorder="1" applyAlignment="1">
      <alignment horizontal="center" vertical="center" wrapText="1"/>
      <protection/>
    </xf>
    <xf numFmtId="3" fontId="29" fillId="0" borderId="49" xfId="20" applyFont="1" applyBorder="1" applyAlignment="1">
      <alignment horizontal="center" vertical="center" wrapText="1"/>
      <protection/>
    </xf>
    <xf numFmtId="3" fontId="25" fillId="0" borderId="49" xfId="20" applyFont="1" applyBorder="1" applyAlignment="1">
      <alignment horizontal="center" vertical="center" wrapText="1"/>
      <protection/>
    </xf>
    <xf numFmtId="164" fontId="23" fillId="0" borderId="50" xfId="20" applyNumberFormat="1" applyFont="1" applyFill="1" applyBorder="1" applyAlignment="1">
      <alignment horizontal="right" vertical="center"/>
      <protection/>
    </xf>
    <xf numFmtId="0" fontId="22" fillId="0" borderId="1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0" fontId="21" fillId="0" borderId="49" xfId="0" applyFont="1" applyBorder="1" applyAlignment="1">
      <alignment vertical="center"/>
    </xf>
    <xf numFmtId="166" fontId="91" fillId="0" borderId="40" xfId="20" applyNumberFormat="1" applyFont="1" applyBorder="1" applyAlignment="1">
      <alignment horizontal="left" vertical="center" wrapText="1"/>
      <protection/>
    </xf>
    <xf numFmtId="0" fontId="21" fillId="0" borderId="1" xfId="0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99" fillId="0" borderId="0" xfId="19" applyFont="1" applyBorder="1" applyAlignment="1">
      <alignment horizontal="left" vertical="center"/>
      <protection/>
    </xf>
    <xf numFmtId="0" fontId="100" fillId="0" borderId="0" xfId="19" applyFont="1" applyBorder="1" applyAlignment="1">
      <alignment horizontal="left" vertical="center"/>
      <protection/>
    </xf>
    <xf numFmtId="0" fontId="101" fillId="0" borderId="0" xfId="19" applyFont="1" applyBorder="1" applyAlignment="1">
      <alignment horizontal="left" vertical="center"/>
      <protection/>
    </xf>
    <xf numFmtId="0" fontId="48" fillId="0" borderId="0" xfId="19" applyFont="1" applyBorder="1" applyAlignment="1">
      <alignment horizontal="center" vertical="center"/>
      <protection/>
    </xf>
    <xf numFmtId="164" fontId="48" fillId="0" borderId="17" xfId="19" applyNumberFormat="1" applyFont="1" applyBorder="1" applyAlignment="1">
      <alignment vertical="center"/>
      <protection/>
    </xf>
    <xf numFmtId="0" fontId="48" fillId="0" borderId="1" xfId="19" applyFont="1" applyBorder="1" applyAlignment="1">
      <alignment horizontal="center" vertical="center"/>
      <protection/>
    </xf>
    <xf numFmtId="0" fontId="49" fillId="0" borderId="1" xfId="19" applyFont="1" applyBorder="1" applyAlignment="1">
      <alignment horizontal="center" vertical="center"/>
      <protection/>
    </xf>
    <xf numFmtId="0" fontId="48" fillId="0" borderId="17" xfId="19" applyNumberFormat="1" applyFont="1" applyBorder="1" applyAlignment="1">
      <alignment vertical="center"/>
      <protection/>
    </xf>
    <xf numFmtId="3" fontId="42" fillId="0" borderId="0" xfId="0" applyNumberFormat="1" applyFont="1" applyAlignment="1">
      <alignment/>
    </xf>
    <xf numFmtId="3" fontId="54" fillId="0" borderId="10" xfId="0" applyNumberFormat="1" applyFont="1" applyBorder="1" applyAlignment="1">
      <alignment horizontal="center" vertical="center" wrapText="1"/>
    </xf>
    <xf numFmtId="3" fontId="56" fillId="0" borderId="17" xfId="0" applyNumberFormat="1" applyFont="1" applyBorder="1" applyAlignment="1">
      <alignment vertical="center"/>
    </xf>
    <xf numFmtId="3" fontId="54" fillId="0" borderId="17" xfId="0" applyNumberFormat="1" applyFont="1" applyBorder="1" applyAlignment="1">
      <alignment vertical="center"/>
    </xf>
    <xf numFmtId="3" fontId="50" fillId="0" borderId="33" xfId="0" applyNumberFormat="1" applyFont="1" applyBorder="1" applyAlignment="1">
      <alignment vertical="center"/>
    </xf>
    <xf numFmtId="3" fontId="55" fillId="0" borderId="17" xfId="0" applyNumberFormat="1" applyFont="1" applyBorder="1" applyAlignment="1">
      <alignment vertical="center"/>
    </xf>
    <xf numFmtId="3" fontId="61" fillId="0" borderId="32" xfId="0" applyNumberFormat="1" applyFont="1" applyBorder="1" applyAlignment="1">
      <alignment horizontal="right" vertical="center"/>
    </xf>
    <xf numFmtId="3" fontId="61" fillId="0" borderId="32" xfId="0" applyNumberFormat="1" applyFont="1" applyBorder="1" applyAlignment="1">
      <alignment vertical="center"/>
    </xf>
    <xf numFmtId="3" fontId="51" fillId="0" borderId="17" xfId="0" applyNumberFormat="1" applyFont="1" applyBorder="1" applyAlignment="1">
      <alignment vertical="center"/>
    </xf>
    <xf numFmtId="3" fontId="50" fillId="0" borderId="17" xfId="0" applyNumberFormat="1" applyFont="1" applyBorder="1" applyAlignment="1">
      <alignment vertical="center"/>
    </xf>
    <xf numFmtId="3" fontId="61" fillId="0" borderId="32" xfId="20" applyNumberFormat="1" applyFont="1" applyBorder="1" applyAlignment="1">
      <alignment horizontal="right" vertical="center" wrapText="1"/>
      <protection/>
    </xf>
    <xf numFmtId="3" fontId="54" fillId="0" borderId="17" xfId="20" applyNumberFormat="1" applyFont="1" applyBorder="1" applyAlignment="1">
      <alignment horizontal="right" vertical="center"/>
      <protection/>
    </xf>
    <xf numFmtId="3" fontId="50" fillId="0" borderId="17" xfId="20" applyNumberFormat="1" applyFont="1" applyBorder="1" applyAlignment="1">
      <alignment horizontal="centerContinuous" vertical="center" wrapText="1"/>
      <protection/>
    </xf>
    <xf numFmtId="3" fontId="50" fillId="0" borderId="33" xfId="20" applyNumberFormat="1" applyFont="1" applyFill="1" applyBorder="1" applyAlignment="1">
      <alignment horizontal="right" vertical="center"/>
      <protection/>
    </xf>
    <xf numFmtId="3" fontId="66" fillId="0" borderId="52" xfId="0" applyNumberFormat="1" applyFont="1" applyBorder="1" applyAlignment="1">
      <alignment vertical="center"/>
    </xf>
    <xf numFmtId="3" fontId="56" fillId="0" borderId="17" xfId="19" applyNumberFormat="1" applyFont="1" applyBorder="1" applyAlignment="1">
      <alignment vertical="center"/>
      <protection/>
    </xf>
    <xf numFmtId="3" fontId="54" fillId="0" borderId="17" xfId="19" applyNumberFormat="1" applyFont="1" applyBorder="1" applyAlignment="1">
      <alignment vertical="center"/>
      <protection/>
    </xf>
    <xf numFmtId="3" fontId="60" fillId="0" borderId="17" xfId="19" applyNumberFormat="1" applyFont="1" applyBorder="1" applyAlignment="1">
      <alignment vertical="center"/>
      <protection/>
    </xf>
    <xf numFmtId="3" fontId="61" fillId="0" borderId="32" xfId="19" applyNumberFormat="1" applyFont="1" applyBorder="1" applyAlignment="1">
      <alignment vertical="center"/>
      <protection/>
    </xf>
    <xf numFmtId="3" fontId="55" fillId="0" borderId="17" xfId="19" applyNumberFormat="1" applyFont="1" applyBorder="1" applyAlignment="1">
      <alignment vertical="center"/>
      <protection/>
    </xf>
    <xf numFmtId="3" fontId="50" fillId="0" borderId="33" xfId="19" applyNumberFormat="1" applyFont="1" applyBorder="1" applyAlignment="1">
      <alignment vertical="center"/>
      <protection/>
    </xf>
    <xf numFmtId="3" fontId="55" fillId="0" borderId="32" xfId="19" applyNumberFormat="1" applyFont="1" applyBorder="1" applyAlignment="1">
      <alignment vertical="center"/>
      <protection/>
    </xf>
    <xf numFmtId="3" fontId="48" fillId="0" borderId="53" xfId="19" applyNumberFormat="1" applyFont="1" applyBorder="1" applyAlignment="1">
      <alignment vertical="center"/>
      <protection/>
    </xf>
    <xf numFmtId="3" fontId="54" fillId="0" borderId="17" xfId="19" applyNumberFormat="1" applyFont="1" applyBorder="1" applyAlignment="1">
      <alignment vertical="center" wrapText="1"/>
      <protection/>
    </xf>
    <xf numFmtId="3" fontId="54" fillId="0" borderId="17" xfId="19" applyNumberFormat="1" applyFont="1" applyFill="1" applyBorder="1" applyAlignment="1">
      <alignment vertical="center"/>
      <protection/>
    </xf>
    <xf numFmtId="3" fontId="50" fillId="0" borderId="34" xfId="19" applyNumberFormat="1" applyFont="1" applyBorder="1" applyAlignment="1">
      <alignment vertical="center"/>
      <protection/>
    </xf>
    <xf numFmtId="3" fontId="48" fillId="0" borderId="54" xfId="19" applyNumberFormat="1" applyFont="1" applyBorder="1" applyAlignment="1">
      <alignment vertical="center"/>
      <protection/>
    </xf>
    <xf numFmtId="3" fontId="63" fillId="0" borderId="17" xfId="19" applyNumberFormat="1" applyFont="1" applyBorder="1" applyAlignment="1">
      <alignment vertical="center"/>
      <protection/>
    </xf>
    <xf numFmtId="3" fontId="55" fillId="0" borderId="17" xfId="19" applyNumberFormat="1" applyFont="1" applyBorder="1" applyAlignment="1">
      <alignment horizontal="right" vertical="center"/>
      <protection/>
    </xf>
    <xf numFmtId="3" fontId="50" fillId="0" borderId="17" xfId="19" applyNumberFormat="1" applyFont="1" applyBorder="1" applyAlignment="1">
      <alignment vertical="center"/>
      <protection/>
    </xf>
    <xf numFmtId="3" fontId="48" fillId="0" borderId="17" xfId="19" applyNumberFormat="1" applyFont="1" applyBorder="1" applyAlignment="1">
      <alignment vertical="center"/>
      <protection/>
    </xf>
    <xf numFmtId="3" fontId="54" fillId="0" borderId="17" xfId="19" applyNumberFormat="1" applyFont="1" applyBorder="1" applyAlignment="1">
      <alignment horizontal="right" vertical="center"/>
      <protection/>
    </xf>
    <xf numFmtId="3" fontId="50" fillId="0" borderId="34" xfId="19" applyNumberFormat="1" applyFont="1" applyBorder="1" applyAlignment="1">
      <alignment horizontal="right" vertical="center"/>
      <protection/>
    </xf>
    <xf numFmtId="3" fontId="51" fillId="0" borderId="17" xfId="19" applyNumberFormat="1" applyFont="1" applyBorder="1" applyAlignment="1">
      <alignment vertical="center"/>
      <protection/>
    </xf>
    <xf numFmtId="3" fontId="56" fillId="0" borderId="17" xfId="0" applyNumberFormat="1" applyFont="1" applyBorder="1" applyAlignment="1">
      <alignment/>
    </xf>
    <xf numFmtId="3" fontId="50" fillId="0" borderId="33" xfId="19" applyNumberFormat="1" applyFont="1" applyBorder="1" applyAlignment="1">
      <alignment horizontal="right" vertical="center"/>
      <protection/>
    </xf>
    <xf numFmtId="3" fontId="51" fillId="0" borderId="17" xfId="19" applyNumberFormat="1" applyFont="1" applyBorder="1" applyAlignment="1">
      <alignment horizontal="right" vertical="center"/>
      <protection/>
    </xf>
    <xf numFmtId="3" fontId="55" fillId="0" borderId="35" xfId="19" applyNumberFormat="1" applyFont="1" applyBorder="1" applyAlignment="1">
      <alignment vertical="center"/>
      <protection/>
    </xf>
    <xf numFmtId="3" fontId="55" fillId="0" borderId="1" xfId="19" applyNumberFormat="1" applyFont="1" applyBorder="1" applyAlignment="1">
      <alignment horizontal="right" vertical="center"/>
      <protection/>
    </xf>
    <xf numFmtId="3" fontId="47" fillId="0" borderId="8" xfId="19" applyNumberFormat="1" applyFont="1" applyBorder="1" applyAlignment="1">
      <alignment vertical="center"/>
      <protection/>
    </xf>
    <xf numFmtId="3" fontId="55" fillId="0" borderId="14" xfId="19" applyNumberFormat="1" applyFont="1" applyBorder="1" applyAlignment="1">
      <alignment vertical="center"/>
      <protection/>
    </xf>
    <xf numFmtId="3" fontId="66" fillId="0" borderId="36" xfId="19" applyNumberFormat="1" applyFont="1" applyBorder="1" applyAlignment="1">
      <alignment vertical="center"/>
      <protection/>
    </xf>
    <xf numFmtId="3" fontId="63" fillId="0" borderId="1" xfId="19" applyNumberFormat="1" applyFont="1" applyBorder="1" applyAlignment="1">
      <alignment vertical="center"/>
      <protection/>
    </xf>
    <xf numFmtId="3" fontId="77" fillId="0" borderId="1" xfId="19" applyNumberFormat="1" applyFont="1" applyBorder="1" applyAlignment="1">
      <alignment vertical="center"/>
      <protection/>
    </xf>
    <xf numFmtId="3" fontId="54" fillId="0" borderId="1" xfId="19" applyNumberFormat="1" applyFont="1" applyBorder="1" applyAlignment="1">
      <alignment horizontal="right" vertical="center"/>
      <protection/>
    </xf>
    <xf numFmtId="3" fontId="55" fillId="0" borderId="1" xfId="19" applyNumberFormat="1" applyFont="1" applyBorder="1" applyAlignment="1">
      <alignment vertical="center"/>
      <protection/>
    </xf>
    <xf numFmtId="3" fontId="50" fillId="0" borderId="4" xfId="19" applyNumberFormat="1" applyFont="1" applyBorder="1" applyAlignment="1">
      <alignment horizontal="right" vertical="center"/>
      <protection/>
    </xf>
    <xf numFmtId="3" fontId="54" fillId="0" borderId="1" xfId="19" applyNumberFormat="1" applyFont="1" applyBorder="1" applyAlignment="1">
      <alignment vertical="center"/>
      <protection/>
    </xf>
    <xf numFmtId="3" fontId="56" fillId="0" borderId="1" xfId="19" applyNumberFormat="1" applyFont="1" applyBorder="1" applyAlignment="1">
      <alignment vertical="center"/>
      <protection/>
    </xf>
    <xf numFmtId="3" fontId="68" fillId="0" borderId="1" xfId="19" applyNumberFormat="1" applyFont="1" applyBorder="1" applyAlignment="1">
      <alignment vertical="center"/>
      <protection/>
    </xf>
    <xf numFmtId="3" fontId="61" fillId="0" borderId="29" xfId="19" applyNumberFormat="1" applyFont="1" applyBorder="1" applyAlignment="1">
      <alignment vertical="center"/>
      <protection/>
    </xf>
    <xf numFmtId="3" fontId="50" fillId="0" borderId="31" xfId="19" applyNumberFormat="1" applyFont="1" applyBorder="1" applyAlignment="1">
      <alignment vertical="center"/>
      <protection/>
    </xf>
    <xf numFmtId="3" fontId="50" fillId="0" borderId="4" xfId="19" applyNumberFormat="1" applyFont="1" applyBorder="1" applyAlignment="1">
      <alignment vertical="center"/>
      <protection/>
    </xf>
    <xf numFmtId="3" fontId="50" fillId="0" borderId="1" xfId="19" applyNumberFormat="1" applyFont="1" applyBorder="1" applyAlignment="1">
      <alignment vertical="center"/>
      <protection/>
    </xf>
    <xf numFmtId="3" fontId="61" fillId="0" borderId="1" xfId="19" applyNumberFormat="1" applyFont="1" applyBorder="1" applyAlignment="1">
      <alignment vertical="center"/>
      <protection/>
    </xf>
    <xf numFmtId="3" fontId="56" fillId="0" borderId="23" xfId="0" applyNumberFormat="1" applyFont="1" applyBorder="1" applyAlignment="1">
      <alignment/>
    </xf>
    <xf numFmtId="3" fontId="54" fillId="0" borderId="1" xfId="0" applyNumberFormat="1" applyFont="1" applyBorder="1" applyAlignment="1">
      <alignment vertical="center"/>
    </xf>
    <xf numFmtId="3" fontId="54" fillId="0" borderId="1" xfId="0" applyNumberFormat="1" applyFont="1" applyBorder="1" applyAlignment="1">
      <alignment horizontal="right" vertical="center"/>
    </xf>
    <xf numFmtId="3" fontId="55" fillId="0" borderId="5" xfId="19" applyNumberFormat="1" applyFont="1" applyBorder="1" applyAlignment="1">
      <alignment horizontal="right" vertical="center"/>
      <protection/>
    </xf>
    <xf numFmtId="3" fontId="61" fillId="0" borderId="1" xfId="19" applyNumberFormat="1" applyFont="1" applyBorder="1" applyAlignment="1">
      <alignment horizontal="right" vertical="center"/>
      <protection/>
    </xf>
    <xf numFmtId="3" fontId="56" fillId="0" borderId="1" xfId="0" applyNumberFormat="1" applyFont="1" applyBorder="1" applyAlignment="1">
      <alignment/>
    </xf>
    <xf numFmtId="3" fontId="55" fillId="0" borderId="55" xfId="19" applyNumberFormat="1" applyFont="1" applyBorder="1" applyAlignment="1">
      <alignment horizontal="right" vertical="center"/>
      <protection/>
    </xf>
    <xf numFmtId="3" fontId="51" fillId="0" borderId="1" xfId="19" applyNumberFormat="1" applyFont="1" applyBorder="1" applyAlignment="1">
      <alignment vertical="center"/>
      <protection/>
    </xf>
    <xf numFmtId="3" fontId="51" fillId="0" borderId="1" xfId="19" applyNumberFormat="1" applyFont="1" applyBorder="1" applyAlignment="1">
      <alignment horizontal="right" vertical="center"/>
      <protection/>
    </xf>
    <xf numFmtId="3" fontId="55" fillId="0" borderId="16" xfId="19" applyNumberFormat="1" applyFont="1" applyBorder="1" applyAlignment="1">
      <alignment vertical="center"/>
      <protection/>
    </xf>
    <xf numFmtId="3" fontId="66" fillId="0" borderId="17" xfId="19" applyNumberFormat="1" applyFont="1" applyBorder="1" applyAlignment="1">
      <alignment vertical="center"/>
      <protection/>
    </xf>
    <xf numFmtId="3" fontId="56" fillId="0" borderId="0" xfId="0" applyNumberFormat="1" applyFont="1" applyAlignment="1">
      <alignment/>
    </xf>
    <xf numFmtId="0" fontId="53" fillId="0" borderId="0" xfId="19" applyFont="1" applyAlignment="1">
      <alignment horizontal="center" vertical="center"/>
      <protection/>
    </xf>
    <xf numFmtId="0" fontId="61" fillId="0" borderId="0" xfId="19" applyFont="1" applyAlignment="1">
      <alignment horizontal="center" vertical="center"/>
      <protection/>
    </xf>
    <xf numFmtId="3" fontId="61" fillId="0" borderId="17" xfId="19" applyNumberFormat="1" applyFont="1" applyBorder="1" applyAlignment="1">
      <alignment vertical="center"/>
      <protection/>
    </xf>
    <xf numFmtId="164" fontId="61" fillId="0" borderId="17" xfId="19" applyNumberFormat="1" applyFont="1" applyBorder="1" applyAlignment="1">
      <alignment vertical="center"/>
      <protection/>
    </xf>
    <xf numFmtId="0" fontId="45" fillId="0" borderId="1" xfId="19" applyFont="1" applyBorder="1" applyAlignment="1">
      <alignment horizontal="center" vertical="center"/>
      <protection/>
    </xf>
    <xf numFmtId="0" fontId="61" fillId="0" borderId="7" xfId="19" applyFont="1" applyBorder="1" applyAlignment="1">
      <alignment horizontal="center" vertical="center"/>
      <protection/>
    </xf>
    <xf numFmtId="0" fontId="51" fillId="0" borderId="7" xfId="19" applyFont="1" applyBorder="1" applyAlignment="1">
      <alignment horizontal="center" vertical="center"/>
      <protection/>
    </xf>
    <xf numFmtId="0" fontId="73" fillId="0" borderId="15" xfId="19" applyFont="1" applyBorder="1" applyAlignment="1">
      <alignment horizontal="center" vertical="center"/>
      <protection/>
    </xf>
    <xf numFmtId="0" fontId="50" fillId="0" borderId="2" xfId="19" applyFont="1" applyBorder="1" applyAlignment="1">
      <alignment horizontal="center" vertical="center"/>
      <protection/>
    </xf>
    <xf numFmtId="0" fontId="54" fillId="0" borderId="5" xfId="19" applyFont="1" applyBorder="1" applyAlignment="1">
      <alignment horizontal="center" vertical="center"/>
      <protection/>
    </xf>
    <xf numFmtId="0" fontId="51" fillId="0" borderId="5" xfId="19" applyFont="1" applyBorder="1" applyAlignment="1">
      <alignment horizontal="center" vertical="center"/>
      <protection/>
    </xf>
    <xf numFmtId="0" fontId="58" fillId="0" borderId="17" xfId="0" applyFont="1" applyBorder="1" applyAlignment="1">
      <alignment/>
    </xf>
    <xf numFmtId="0" fontId="58" fillId="0" borderId="17" xfId="19" applyFont="1" applyBorder="1" applyAlignment="1">
      <alignment horizontal="center" vertical="center"/>
      <protection/>
    </xf>
    <xf numFmtId="0" fontId="62" fillId="0" borderId="17" xfId="0" applyFont="1" applyBorder="1" applyAlignment="1">
      <alignment/>
    </xf>
    <xf numFmtId="0" fontId="58" fillId="0" borderId="0" xfId="0" applyFont="1" applyAlignment="1">
      <alignment horizontal="center"/>
    </xf>
    <xf numFmtId="3" fontId="61" fillId="0" borderId="0" xfId="19" applyNumberFormat="1" applyFont="1" applyBorder="1" applyAlignment="1">
      <alignment vertical="center"/>
      <protection/>
    </xf>
    <xf numFmtId="3" fontId="47" fillId="2" borderId="54" xfId="19" applyNumberFormat="1" applyFont="1" applyFill="1" applyBorder="1" applyAlignment="1">
      <alignment vertical="center"/>
      <protection/>
    </xf>
    <xf numFmtId="3" fontId="66" fillId="2" borderId="36" xfId="19" applyNumberFormat="1" applyFont="1" applyFill="1" applyBorder="1" applyAlignment="1">
      <alignment vertical="center"/>
      <protection/>
    </xf>
    <xf numFmtId="3" fontId="47" fillId="2" borderId="36" xfId="19" applyNumberFormat="1" applyFont="1" applyFill="1" applyBorder="1" applyAlignment="1">
      <alignment horizontal="right" vertical="center"/>
      <protection/>
    </xf>
    <xf numFmtId="3" fontId="61" fillId="0" borderId="56" xfId="19" applyNumberFormat="1" applyFont="1" applyBorder="1" applyAlignment="1">
      <alignment vertical="center"/>
      <protection/>
    </xf>
    <xf numFmtId="0" fontId="96" fillId="0" borderId="57" xfId="0" applyFont="1" applyBorder="1" applyAlignment="1">
      <alignment vertical="center" wrapText="1"/>
    </xf>
    <xf numFmtId="164" fontId="96" fillId="0" borderId="58" xfId="0" applyNumberFormat="1" applyFont="1" applyBorder="1" applyAlignment="1">
      <alignment horizontal="right" vertical="center"/>
    </xf>
    <xf numFmtId="0" fontId="7" fillId="0" borderId="59" xfId="0" applyFont="1" applyBorder="1" applyAlignment="1">
      <alignment horizontal="left" vertical="center" wrapText="1"/>
    </xf>
    <xf numFmtId="164" fontId="15" fillId="0" borderId="58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3" fontId="102" fillId="0" borderId="0" xfId="0" applyNumberFormat="1" applyFont="1" applyAlignment="1">
      <alignment vertical="center"/>
    </xf>
    <xf numFmtId="0" fontId="97" fillId="0" borderId="41" xfId="0" applyFont="1" applyBorder="1" applyAlignment="1">
      <alignment horizontal="center" vertical="center" wrapText="1"/>
    </xf>
    <xf numFmtId="0" fontId="97" fillId="0" borderId="60" xfId="0" applyFont="1" applyBorder="1" applyAlignment="1">
      <alignment horizontal="center" vertical="center" wrapText="1"/>
    </xf>
    <xf numFmtId="164" fontId="54" fillId="2" borderId="17" xfId="20" applyNumberFormat="1" applyFont="1" applyFill="1" applyBorder="1" applyAlignment="1">
      <alignment horizontal="right" vertical="center"/>
      <protection/>
    </xf>
    <xf numFmtId="164" fontId="54" fillId="2" borderId="17" xfId="0" applyNumberFormat="1" applyFont="1" applyFill="1" applyBorder="1" applyAlignment="1">
      <alignment vertical="center"/>
    </xf>
    <xf numFmtId="164" fontId="102" fillId="2" borderId="0" xfId="0" applyNumberFormat="1" applyFont="1" applyFill="1" applyAlignment="1">
      <alignment vertical="center"/>
    </xf>
    <xf numFmtId="164" fontId="50" fillId="2" borderId="17" xfId="19" applyNumberFormat="1" applyFont="1" applyFill="1" applyBorder="1" applyAlignment="1">
      <alignment vertical="center"/>
      <protection/>
    </xf>
    <xf numFmtId="3" fontId="103" fillId="0" borderId="61" xfId="20" applyFont="1" applyBorder="1" applyAlignment="1">
      <alignment horizontal="center" vertical="center" wrapText="1"/>
      <protection/>
    </xf>
    <xf numFmtId="3" fontId="104" fillId="0" borderId="61" xfId="20" applyFont="1" applyBorder="1" applyAlignment="1">
      <alignment horizontal="center" vertical="center" wrapText="1"/>
      <protection/>
    </xf>
    <xf numFmtId="3" fontId="106" fillId="0" borderId="61" xfId="20" applyFont="1" applyBorder="1" applyAlignment="1">
      <alignment horizontal="center" vertical="center" wrapText="1"/>
      <protection/>
    </xf>
    <xf numFmtId="3" fontId="105" fillId="0" borderId="62" xfId="20" applyFont="1" applyBorder="1" applyAlignment="1">
      <alignment horizontal="center" vertical="center" wrapText="1"/>
      <protection/>
    </xf>
    <xf numFmtId="0" fontId="107" fillId="0" borderId="41" xfId="0" applyFont="1" applyBorder="1" applyAlignment="1">
      <alignment horizontal="center" vertical="center" wrapText="1"/>
    </xf>
    <xf numFmtId="0" fontId="108" fillId="0" borderId="41" xfId="0" applyFont="1" applyBorder="1" applyAlignment="1">
      <alignment horizontal="center" vertical="center" wrapText="1"/>
    </xf>
    <xf numFmtId="0" fontId="111" fillId="0" borderId="0" xfId="0" applyFont="1" applyAlignment="1">
      <alignment vertical="center"/>
    </xf>
    <xf numFmtId="0" fontId="15" fillId="0" borderId="36" xfId="0" applyFont="1" applyBorder="1" applyAlignment="1">
      <alignment horizontal="center" vertical="center" wrapText="1"/>
    </xf>
    <xf numFmtId="164" fontId="15" fillId="0" borderId="36" xfId="0" applyNumberFormat="1" applyFont="1" applyBorder="1" applyAlignment="1">
      <alignment horizontal="center" vertical="center" wrapText="1"/>
    </xf>
    <xf numFmtId="169" fontId="15" fillId="0" borderId="36" xfId="0" applyNumberFormat="1" applyFont="1" applyBorder="1" applyAlignment="1">
      <alignment horizontal="center" vertical="center" wrapText="1"/>
    </xf>
    <xf numFmtId="169" fontId="15" fillId="0" borderId="28" xfId="0" applyNumberFormat="1" applyFont="1" applyBorder="1" applyAlignment="1">
      <alignment horizontal="center" vertical="center" wrapText="1"/>
    </xf>
    <xf numFmtId="4" fontId="15" fillId="0" borderId="36" xfId="0" applyNumberFormat="1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61" fillId="0" borderId="0" xfId="19" applyFont="1" applyBorder="1" applyAlignment="1">
      <alignment horizontal="center" vertical="center"/>
      <protection/>
    </xf>
    <xf numFmtId="0" fontId="50" fillId="0" borderId="30" xfId="19" applyFont="1" applyBorder="1" applyAlignment="1">
      <alignment horizontal="left" vertical="center"/>
      <protection/>
    </xf>
    <xf numFmtId="0" fontId="53" fillId="0" borderId="18" xfId="19" applyFont="1" applyBorder="1" applyAlignment="1">
      <alignment horizontal="left" vertical="center"/>
      <protection/>
    </xf>
    <xf numFmtId="3" fontId="48" fillId="2" borderId="54" xfId="19" applyNumberFormat="1" applyFont="1" applyFill="1" applyBorder="1" applyAlignment="1">
      <alignment vertical="center"/>
      <protection/>
    </xf>
    <xf numFmtId="0" fontId="61" fillId="0" borderId="29" xfId="19" applyFont="1" applyBorder="1" applyAlignment="1">
      <alignment horizontal="left" vertical="center"/>
      <protection/>
    </xf>
    <xf numFmtId="3" fontId="54" fillId="0" borderId="23" xfId="19" applyNumberFormat="1" applyFont="1" applyBorder="1" applyAlignment="1">
      <alignment horizontal="right" vertical="center"/>
      <protection/>
    </xf>
    <xf numFmtId="164" fontId="54" fillId="0" borderId="23" xfId="19" applyNumberFormat="1" applyFont="1" applyBorder="1" applyAlignment="1">
      <alignment horizontal="right" vertical="center"/>
      <protection/>
    </xf>
    <xf numFmtId="164" fontId="54" fillId="0" borderId="23" xfId="0" applyNumberFormat="1" applyFont="1" applyBorder="1" applyAlignment="1">
      <alignment vertical="center"/>
    </xf>
    <xf numFmtId="0" fontId="51" fillId="0" borderId="0" xfId="19" applyFont="1" applyBorder="1" applyAlignment="1">
      <alignment vertical="center"/>
      <protection/>
    </xf>
    <xf numFmtId="3" fontId="61" fillId="0" borderId="55" xfId="19" applyNumberFormat="1" applyFont="1" applyBorder="1" applyAlignment="1">
      <alignment horizontal="right" vertical="center"/>
      <protection/>
    </xf>
    <xf numFmtId="164" fontId="42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3" fontId="50" fillId="0" borderId="17" xfId="19" applyNumberFormat="1" applyFont="1" applyBorder="1" applyAlignment="1">
      <alignment horizontal="right" vertical="center"/>
      <protection/>
    </xf>
    <xf numFmtId="164" fontId="50" fillId="0" borderId="17" xfId="19" applyNumberFormat="1" applyFont="1" applyBorder="1" applyAlignment="1">
      <alignment horizontal="right" vertical="center"/>
      <protection/>
    </xf>
    <xf numFmtId="3" fontId="50" fillId="0" borderId="64" xfId="19" applyNumberFormat="1" applyFont="1" applyBorder="1" applyAlignment="1">
      <alignment horizontal="right" vertical="center"/>
      <protection/>
    </xf>
    <xf numFmtId="164" fontId="50" fillId="0" borderId="64" xfId="19" applyNumberFormat="1" applyFont="1" applyBorder="1" applyAlignment="1">
      <alignment horizontal="right" vertical="center"/>
      <protection/>
    </xf>
    <xf numFmtId="164" fontId="50" fillId="0" borderId="64" xfId="19" applyNumberFormat="1" applyFont="1" applyBorder="1" applyAlignment="1">
      <alignment vertical="center"/>
      <protection/>
    </xf>
    <xf numFmtId="164" fontId="50" fillId="0" borderId="2" xfId="19" applyNumberFormat="1" applyFont="1" applyBorder="1" applyAlignment="1">
      <alignment vertical="center"/>
      <protection/>
    </xf>
    <xf numFmtId="0" fontId="47" fillId="0" borderId="7" xfId="19" applyFont="1" applyBorder="1" applyAlignment="1">
      <alignment vertical="center"/>
      <protection/>
    </xf>
    <xf numFmtId="0" fontId="47" fillId="0" borderId="65" xfId="19" applyFont="1" applyBorder="1" applyAlignment="1">
      <alignment vertical="center"/>
      <protection/>
    </xf>
    <xf numFmtId="0" fontId="45" fillId="0" borderId="7" xfId="19" applyFont="1" applyBorder="1" applyAlignment="1">
      <alignment vertical="center"/>
      <protection/>
    </xf>
    <xf numFmtId="164" fontId="54" fillId="2" borderId="1" xfId="0" applyNumberFormat="1" applyFont="1" applyFill="1" applyBorder="1" applyAlignment="1">
      <alignment vertical="center"/>
    </xf>
    <xf numFmtId="164" fontId="55" fillId="2" borderId="1" xfId="19" applyNumberFormat="1" applyFont="1" applyFill="1" applyBorder="1" applyAlignment="1">
      <alignment vertical="center"/>
      <protection/>
    </xf>
    <xf numFmtId="3" fontId="50" fillId="2" borderId="4" xfId="19" applyNumberFormat="1" applyFont="1" applyFill="1" applyBorder="1" applyAlignment="1">
      <alignment horizontal="right" vertical="center"/>
      <protection/>
    </xf>
    <xf numFmtId="164" fontId="63" fillId="2" borderId="1" xfId="19" applyNumberFormat="1" applyFont="1" applyFill="1" applyBorder="1" applyAlignment="1">
      <alignment vertical="center"/>
      <protection/>
    </xf>
    <xf numFmtId="164" fontId="112" fillId="0" borderId="1" xfId="20" applyNumberFormat="1" applyFont="1" applyFill="1" applyBorder="1" applyAlignment="1">
      <alignment horizontal="right" vertical="center"/>
      <protection/>
    </xf>
    <xf numFmtId="0" fontId="54" fillId="0" borderId="17" xfId="19" applyFont="1" applyBorder="1" applyAlignment="1">
      <alignment horizontal="left" vertical="center"/>
      <protection/>
    </xf>
    <xf numFmtId="0" fontId="47" fillId="2" borderId="1" xfId="19" applyFont="1" applyFill="1" applyBorder="1" applyAlignment="1">
      <alignment horizontal="center" vertical="center"/>
      <protection/>
    </xf>
    <xf numFmtId="0" fontId="50" fillId="0" borderId="8" xfId="19" applyFont="1" applyBorder="1" applyAlignment="1">
      <alignment horizontal="center" vertical="center"/>
      <protection/>
    </xf>
    <xf numFmtId="0" fontId="48" fillId="0" borderId="8" xfId="19" applyFont="1" applyBorder="1" applyAlignment="1">
      <alignment horizontal="center" vertical="center"/>
      <protection/>
    </xf>
    <xf numFmtId="0" fontId="49" fillId="0" borderId="8" xfId="19" applyFont="1" applyBorder="1" applyAlignment="1">
      <alignment horizontal="center" vertical="center"/>
      <protection/>
    </xf>
    <xf numFmtId="164" fontId="102" fillId="0" borderId="0" xfId="0" applyNumberFormat="1" applyFont="1" applyAlignment="1">
      <alignment vertical="center"/>
    </xf>
    <xf numFmtId="164" fontId="25" fillId="0" borderId="2" xfId="20" applyNumberFormat="1" applyFont="1" applyBorder="1" applyAlignment="1">
      <alignment horizontal="right" vertical="center"/>
      <protection/>
    </xf>
    <xf numFmtId="2" fontId="65" fillId="0" borderId="41" xfId="0" applyNumberFormat="1" applyFont="1" applyBorder="1" applyAlignment="1">
      <alignment horizontal="center" vertical="center"/>
    </xf>
    <xf numFmtId="3" fontId="60" fillId="0" borderId="0" xfId="20" applyFont="1" applyFill="1" applyBorder="1" applyAlignment="1">
      <alignment horizontal="centerContinuous" vertical="center"/>
      <protection/>
    </xf>
    <xf numFmtId="3" fontId="51" fillId="0" borderId="0" xfId="20" applyFont="1" applyFill="1" applyBorder="1" applyAlignment="1">
      <alignment horizontal="centerContinuous" vertical="center"/>
      <protection/>
    </xf>
    <xf numFmtId="3" fontId="50" fillId="0" borderId="0" xfId="20" applyFont="1" applyFill="1" applyBorder="1" applyAlignment="1">
      <alignment horizontal="centerContinuous" vertical="center" wrapText="1"/>
      <protection/>
    </xf>
    <xf numFmtId="3" fontId="50" fillId="0" borderId="17" xfId="20" applyNumberFormat="1" applyFont="1" applyFill="1" applyBorder="1" applyAlignment="1">
      <alignment horizontal="right" vertical="center"/>
      <protection/>
    </xf>
    <xf numFmtId="3" fontId="50" fillId="0" borderId="0" xfId="20" applyFont="1" applyFill="1" applyBorder="1" applyAlignment="1">
      <alignment horizontal="left" vertical="center"/>
      <protection/>
    </xf>
    <xf numFmtId="3" fontId="66" fillId="2" borderId="52" xfId="0" applyNumberFormat="1" applyFont="1" applyFill="1" applyBorder="1" applyAlignment="1">
      <alignment vertical="center"/>
    </xf>
    <xf numFmtId="164" fontId="112" fillId="0" borderId="1" xfId="20" applyNumberFormat="1" applyFont="1" applyBorder="1" applyAlignment="1">
      <alignment horizontal="right" vertical="center"/>
      <protection/>
    </xf>
    <xf numFmtId="164" fontId="50" fillId="0" borderId="33" xfId="0" applyNumberFormat="1" applyFont="1" applyBorder="1" applyAlignment="1">
      <alignment/>
    </xf>
    <xf numFmtId="4" fontId="93" fillId="0" borderId="9" xfId="0" applyNumberFormat="1" applyFont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164" fontId="116" fillId="0" borderId="9" xfId="0" applyNumberFormat="1" applyFont="1" applyBorder="1" applyAlignment="1">
      <alignment horizontal="right" vertical="center"/>
    </xf>
    <xf numFmtId="164" fontId="115" fillId="0" borderId="9" xfId="0" applyNumberFormat="1" applyFont="1" applyBorder="1" applyAlignment="1">
      <alignment horizontal="right" vertical="center"/>
    </xf>
    <xf numFmtId="164" fontId="115" fillId="0" borderId="66" xfId="0" applyNumberFormat="1" applyFont="1" applyBorder="1" applyAlignment="1">
      <alignment vertical="center"/>
    </xf>
    <xf numFmtId="169" fontId="115" fillId="0" borderId="9" xfId="0" applyNumberFormat="1" applyFont="1" applyBorder="1" applyAlignment="1">
      <alignment horizontal="right" vertical="center"/>
    </xf>
    <xf numFmtId="164" fontId="115" fillId="0" borderId="9" xfId="0" applyNumberFormat="1" applyFont="1" applyBorder="1" applyAlignment="1">
      <alignment vertical="center"/>
    </xf>
    <xf numFmtId="169" fontId="114" fillId="0" borderId="9" xfId="0" applyNumberFormat="1" applyFont="1" applyBorder="1" applyAlignment="1">
      <alignment horizontal="right" vertical="center"/>
    </xf>
    <xf numFmtId="164" fontId="117" fillId="0" borderId="9" xfId="0" applyNumberFormat="1" applyFont="1" applyBorder="1" applyAlignment="1">
      <alignment vertical="center"/>
    </xf>
    <xf numFmtId="0" fontId="113" fillId="0" borderId="9" xfId="0" applyFont="1" applyBorder="1" applyAlignment="1">
      <alignment vertical="center"/>
    </xf>
    <xf numFmtId="164" fontId="118" fillId="0" borderId="9" xfId="0" applyNumberFormat="1" applyFont="1" applyBorder="1" applyAlignment="1">
      <alignment vertical="center"/>
    </xf>
    <xf numFmtId="169" fontId="118" fillId="0" borderId="9" xfId="0" applyNumberFormat="1" applyFont="1" applyBorder="1" applyAlignment="1">
      <alignment horizontal="right" vertical="center"/>
    </xf>
    <xf numFmtId="169" fontId="118" fillId="0" borderId="58" xfId="0" applyNumberFormat="1" applyFont="1" applyBorder="1" applyAlignment="1">
      <alignment horizontal="right" vertical="center"/>
    </xf>
    <xf numFmtId="164" fontId="119" fillId="0" borderId="41" xfId="0" applyNumberFormat="1" applyFont="1" applyBorder="1" applyAlignment="1">
      <alignment horizontal="right" vertical="center" wrapText="1"/>
    </xf>
    <xf numFmtId="164" fontId="119" fillId="0" borderId="67" xfId="0" applyNumberFormat="1" applyFont="1" applyBorder="1" applyAlignment="1">
      <alignment vertical="center"/>
    </xf>
    <xf numFmtId="3" fontId="93" fillId="0" borderId="66" xfId="0" applyNumberFormat="1" applyFont="1" applyBorder="1" applyAlignment="1">
      <alignment vertical="center"/>
    </xf>
    <xf numFmtId="164" fontId="93" fillId="0" borderId="9" xfId="0" applyNumberFormat="1" applyFont="1" applyBorder="1" applyAlignment="1">
      <alignment horizontal="right" vertical="center" wrapText="1"/>
    </xf>
    <xf numFmtId="164" fontId="93" fillId="0" borderId="66" xfId="0" applyNumberFormat="1" applyFont="1" applyBorder="1" applyAlignment="1">
      <alignment horizontal="right" vertical="center"/>
    </xf>
    <xf numFmtId="4" fontId="56" fillId="0" borderId="0" xfId="0" applyNumberFormat="1" applyFont="1" applyAlignment="1">
      <alignment/>
    </xf>
    <xf numFmtId="4" fontId="54" fillId="0" borderId="10" xfId="0" applyNumberFormat="1" applyFont="1" applyBorder="1" applyAlignment="1">
      <alignment horizontal="center" vertical="center" wrapText="1"/>
    </xf>
    <xf numFmtId="4" fontId="56" fillId="0" borderId="17" xfId="0" applyNumberFormat="1" applyFont="1" applyBorder="1" applyAlignment="1">
      <alignment vertical="center"/>
    </xf>
    <xf numFmtId="4" fontId="54" fillId="0" borderId="17" xfId="0" applyNumberFormat="1" applyFont="1" applyBorder="1" applyAlignment="1">
      <alignment vertical="center"/>
    </xf>
    <xf numFmtId="4" fontId="55" fillId="0" borderId="33" xfId="0" applyNumberFormat="1" applyFont="1" applyBorder="1" applyAlignment="1">
      <alignment vertical="center"/>
    </xf>
    <xf numFmtId="4" fontId="55" fillId="0" borderId="17" xfId="0" applyNumberFormat="1" applyFont="1" applyBorder="1" applyAlignment="1">
      <alignment vertical="center"/>
    </xf>
    <xf numFmtId="4" fontId="55" fillId="0" borderId="51" xfId="0" applyNumberFormat="1" applyFont="1" applyBorder="1" applyAlignment="1">
      <alignment vertical="center"/>
    </xf>
    <xf numFmtId="4" fontId="54" fillId="0" borderId="17" xfId="20" applyNumberFormat="1" applyFont="1" applyBorder="1" applyAlignment="1">
      <alignment horizontal="right" vertical="center"/>
      <protection/>
    </xf>
    <xf numFmtId="4" fontId="55" fillId="0" borderId="17" xfId="20" applyNumberFormat="1" applyFont="1" applyBorder="1" applyAlignment="1">
      <alignment horizontal="centerContinuous" vertical="center" wrapText="1"/>
      <protection/>
    </xf>
    <xf numFmtId="4" fontId="56" fillId="0" borderId="17" xfId="19" applyNumberFormat="1" applyFont="1" applyBorder="1" applyAlignment="1">
      <alignment vertical="center"/>
      <protection/>
    </xf>
    <xf numFmtId="4" fontId="54" fillId="0" borderId="17" xfId="19" applyNumberFormat="1" applyFont="1" applyBorder="1" applyAlignment="1">
      <alignment vertical="center"/>
      <protection/>
    </xf>
    <xf numFmtId="4" fontId="55" fillId="2" borderId="33" xfId="0" applyNumberFormat="1" applyFont="1" applyFill="1" applyBorder="1" applyAlignment="1">
      <alignment vertical="center"/>
    </xf>
    <xf numFmtId="4" fontId="55" fillId="0" borderId="17" xfId="19" applyNumberFormat="1" applyFont="1" applyBorder="1" applyAlignment="1">
      <alignment vertical="center"/>
      <protection/>
    </xf>
    <xf numFmtId="4" fontId="55" fillId="0" borderId="32" xfId="19" applyNumberFormat="1" applyFont="1" applyBorder="1" applyAlignment="1">
      <alignment vertical="center"/>
      <protection/>
    </xf>
    <xf numFmtId="4" fontId="55" fillId="0" borderId="33" xfId="19" applyNumberFormat="1" applyFont="1" applyBorder="1" applyAlignment="1">
      <alignment vertical="center"/>
      <protection/>
    </xf>
    <xf numFmtId="4" fontId="120" fillId="0" borderId="53" xfId="19" applyNumberFormat="1" applyFont="1" applyBorder="1" applyAlignment="1">
      <alignment vertical="center"/>
      <protection/>
    </xf>
    <xf numFmtId="4" fontId="55" fillId="0" borderId="32" xfId="20" applyNumberFormat="1" applyFont="1" applyBorder="1" applyAlignment="1">
      <alignment horizontal="right" vertical="center" wrapText="1"/>
      <protection/>
    </xf>
    <xf numFmtId="4" fontId="55" fillId="0" borderId="17" xfId="20" applyNumberFormat="1" applyFont="1" applyBorder="1" applyAlignment="1">
      <alignment horizontal="right" vertical="center" wrapText="1"/>
      <protection/>
    </xf>
    <xf numFmtId="4" fontId="56" fillId="0" borderId="17" xfId="0" applyNumberFormat="1" applyFont="1" applyBorder="1" applyAlignment="1">
      <alignment/>
    </xf>
    <xf numFmtId="4" fontId="55" fillId="0" borderId="68" xfId="19" applyNumberFormat="1" applyFont="1" applyBorder="1" applyAlignment="1">
      <alignment vertical="center"/>
      <protection/>
    </xf>
    <xf numFmtId="4" fontId="55" fillId="0" borderId="34" xfId="19" applyNumberFormat="1" applyFont="1" applyBorder="1" applyAlignment="1">
      <alignment vertical="center"/>
      <protection/>
    </xf>
    <xf numFmtId="4" fontId="63" fillId="0" borderId="17" xfId="19" applyNumberFormat="1" applyFont="1" applyBorder="1" applyAlignment="1">
      <alignment vertical="center"/>
      <protection/>
    </xf>
    <xf numFmtId="4" fontId="55" fillId="0" borderId="17" xfId="19" applyNumberFormat="1" applyFont="1" applyBorder="1" applyAlignment="1">
      <alignment horizontal="right" vertical="center"/>
      <protection/>
    </xf>
    <xf numFmtId="4" fontId="120" fillId="0" borderId="54" xfId="19" applyNumberFormat="1" applyFont="1" applyBorder="1" applyAlignment="1">
      <alignment vertical="center"/>
      <protection/>
    </xf>
    <xf numFmtId="4" fontId="120" fillId="0" borderId="17" xfId="19" applyNumberFormat="1" applyFont="1" applyBorder="1" applyAlignment="1">
      <alignment vertical="center"/>
      <protection/>
    </xf>
    <xf numFmtId="4" fontId="54" fillId="0" borderId="17" xfId="19" applyNumberFormat="1" applyFont="1" applyBorder="1" applyAlignment="1">
      <alignment horizontal="right" vertical="center"/>
      <protection/>
    </xf>
    <xf numFmtId="4" fontId="54" fillId="0" borderId="23" xfId="0" applyNumberFormat="1" applyFont="1" applyBorder="1" applyAlignment="1">
      <alignment vertical="center"/>
    </xf>
    <xf numFmtId="4" fontId="55" fillId="0" borderId="29" xfId="19" applyNumberFormat="1" applyFont="1" applyBorder="1" applyAlignment="1">
      <alignment horizontal="left" vertical="center"/>
      <protection/>
    </xf>
    <xf numFmtId="4" fontId="55" fillId="0" borderId="29" xfId="19" applyNumberFormat="1" applyFont="1" applyBorder="1" applyAlignment="1">
      <alignment horizontal="right" vertical="center"/>
      <protection/>
    </xf>
    <xf numFmtId="4" fontId="55" fillId="0" borderId="55" xfId="19" applyNumberFormat="1" applyFont="1" applyBorder="1" applyAlignment="1">
      <alignment horizontal="left" vertical="center"/>
      <protection/>
    </xf>
    <xf numFmtId="4" fontId="55" fillId="0" borderId="1" xfId="19" applyNumberFormat="1" applyFont="1" applyBorder="1" applyAlignment="1">
      <alignment horizontal="left" vertical="center"/>
      <protection/>
    </xf>
    <xf numFmtId="4" fontId="55" fillId="0" borderId="35" xfId="19" applyNumberFormat="1" applyFont="1" applyBorder="1" applyAlignment="1">
      <alignment vertical="center"/>
      <protection/>
    </xf>
    <xf numFmtId="4" fontId="55" fillId="0" borderId="64" xfId="19" applyNumberFormat="1" applyFont="1" applyBorder="1" applyAlignment="1">
      <alignment vertical="center"/>
      <protection/>
    </xf>
    <xf numFmtId="4" fontId="55" fillId="0" borderId="14" xfId="19" applyNumberFormat="1" applyFont="1" applyBorder="1" applyAlignment="1">
      <alignment vertical="center"/>
      <protection/>
    </xf>
    <xf numFmtId="4" fontId="55" fillId="0" borderId="36" xfId="0" applyNumberFormat="1" applyFont="1" applyBorder="1" applyAlignment="1">
      <alignment vertical="center"/>
    </xf>
    <xf numFmtId="4" fontId="63" fillId="0" borderId="1" xfId="19" applyNumberFormat="1" applyFont="1" applyBorder="1" applyAlignment="1">
      <alignment vertical="center"/>
      <protection/>
    </xf>
    <xf numFmtId="4" fontId="55" fillId="2" borderId="17" xfId="19" applyNumberFormat="1" applyFont="1" applyFill="1" applyBorder="1" applyAlignment="1">
      <alignment vertical="center"/>
      <protection/>
    </xf>
    <xf numFmtId="4" fontId="63" fillId="2" borderId="1" xfId="19" applyNumberFormat="1" applyFont="1" applyFill="1" applyBorder="1" applyAlignment="1">
      <alignment vertical="center"/>
      <protection/>
    </xf>
    <xf numFmtId="4" fontId="54" fillId="0" borderId="1" xfId="19" applyNumberFormat="1" applyFont="1" applyBorder="1" applyAlignment="1">
      <alignment vertical="center"/>
      <protection/>
    </xf>
    <xf numFmtId="4" fontId="55" fillId="0" borderId="1" xfId="19" applyNumberFormat="1" applyFont="1" applyBorder="1" applyAlignment="1">
      <alignment vertical="center"/>
      <protection/>
    </xf>
    <xf numFmtId="4" fontId="56" fillId="0" borderId="1" xfId="19" applyNumberFormat="1" applyFont="1" applyBorder="1" applyAlignment="1">
      <alignment vertical="center"/>
      <protection/>
    </xf>
    <xf numFmtId="4" fontId="55" fillId="0" borderId="0" xfId="0" applyNumberFormat="1" applyFont="1" applyBorder="1" applyAlignment="1">
      <alignment vertical="center"/>
    </xf>
    <xf numFmtId="4" fontId="55" fillId="0" borderId="55" xfId="0" applyNumberFormat="1" applyFont="1" applyBorder="1" applyAlignment="1">
      <alignment vertical="center"/>
    </xf>
    <xf numFmtId="4" fontId="55" fillId="0" borderId="31" xfId="0" applyNumberFormat="1" applyFont="1" applyBorder="1" applyAlignment="1">
      <alignment vertical="center"/>
    </xf>
    <xf numFmtId="4" fontId="55" fillId="0" borderId="69" xfId="19" applyNumberFormat="1" applyFont="1" applyBorder="1" applyAlignment="1">
      <alignment vertical="center"/>
      <protection/>
    </xf>
    <xf numFmtId="4" fontId="55" fillId="0" borderId="70" xfId="19" applyNumberFormat="1" applyFont="1" applyBorder="1" applyAlignment="1">
      <alignment vertical="center"/>
      <protection/>
    </xf>
    <xf numFmtId="4" fontId="55" fillId="0" borderId="0" xfId="19" applyNumberFormat="1" applyFont="1" applyBorder="1" applyAlignment="1">
      <alignment vertical="center"/>
      <protection/>
    </xf>
    <xf numFmtId="4" fontId="54" fillId="0" borderId="1" xfId="0" applyNumberFormat="1" applyFont="1" applyBorder="1" applyAlignment="1">
      <alignment vertical="center"/>
    </xf>
    <xf numFmtId="4" fontId="55" fillId="0" borderId="5" xfId="19" applyNumberFormat="1" applyFont="1" applyBorder="1" applyAlignment="1">
      <alignment horizontal="right" vertical="center"/>
      <protection/>
    </xf>
    <xf numFmtId="4" fontId="55" fillId="0" borderId="1" xfId="19" applyNumberFormat="1" applyFont="1" applyBorder="1" applyAlignment="1">
      <alignment horizontal="right" vertical="center"/>
      <protection/>
    </xf>
    <xf numFmtId="4" fontId="55" fillId="0" borderId="36" xfId="19" applyNumberFormat="1" applyFont="1" applyBorder="1" applyAlignment="1">
      <alignment vertical="center"/>
      <protection/>
    </xf>
    <xf numFmtId="4" fontId="55" fillId="0" borderId="16" xfId="19" applyNumberFormat="1" applyFont="1" applyBorder="1" applyAlignment="1">
      <alignment vertical="center"/>
      <protection/>
    </xf>
    <xf numFmtId="4" fontId="54" fillId="0" borderId="71" xfId="0" applyNumberFormat="1" applyFont="1" applyBorder="1" applyAlignment="1">
      <alignment vertical="center"/>
    </xf>
    <xf numFmtId="49" fontId="54" fillId="0" borderId="1" xfId="19" applyNumberFormat="1" applyFont="1" applyBorder="1" applyAlignment="1">
      <alignment horizontal="right" vertical="center"/>
      <protection/>
    </xf>
    <xf numFmtId="49" fontId="50" fillId="0" borderId="31" xfId="19" applyNumberFormat="1" applyFont="1" applyBorder="1" applyAlignment="1">
      <alignment horizontal="right" vertical="center"/>
      <protection/>
    </xf>
    <xf numFmtId="3" fontId="50" fillId="2" borderId="31" xfId="19" applyNumberFormat="1" applyFont="1" applyFill="1" applyBorder="1" applyAlignment="1">
      <alignment vertical="center"/>
      <protection/>
    </xf>
    <xf numFmtId="3" fontId="50" fillId="2" borderId="33" xfId="19" applyNumberFormat="1" applyFont="1" applyFill="1" applyBorder="1" applyAlignment="1">
      <alignment vertical="center"/>
      <protection/>
    </xf>
    <xf numFmtId="49" fontId="54" fillId="0" borderId="17" xfId="0" applyNumberFormat="1" applyFont="1" applyBorder="1" applyAlignment="1">
      <alignment horizontal="right" vertical="center"/>
    </xf>
    <xf numFmtId="164" fontId="54" fillId="2" borderId="17" xfId="19" applyNumberFormat="1" applyFont="1" applyFill="1" applyBorder="1" applyAlignment="1">
      <alignment horizontal="right" vertical="center"/>
      <protection/>
    </xf>
    <xf numFmtId="3" fontId="61" fillId="2" borderId="32" xfId="19" applyNumberFormat="1" applyFont="1" applyFill="1" applyBorder="1" applyAlignment="1">
      <alignment vertical="center"/>
      <protection/>
    </xf>
    <xf numFmtId="3" fontId="50" fillId="2" borderId="33" xfId="19" applyNumberFormat="1" applyFont="1" applyFill="1" applyBorder="1" applyAlignment="1">
      <alignment horizontal="right" vertical="center"/>
      <protection/>
    </xf>
    <xf numFmtId="4" fontId="55" fillId="0" borderId="4" xfId="0" applyNumberFormat="1" applyFont="1" applyBorder="1" applyAlignment="1">
      <alignment vertical="center"/>
    </xf>
    <xf numFmtId="4" fontId="55" fillId="0" borderId="1" xfId="0" applyNumberFormat="1" applyFont="1" applyBorder="1" applyAlignment="1">
      <alignment vertical="center"/>
    </xf>
    <xf numFmtId="4" fontId="54" fillId="0" borderId="1" xfId="19" applyNumberFormat="1" applyFont="1" applyBorder="1" applyAlignment="1">
      <alignment horizontal="right" vertical="center"/>
      <protection/>
    </xf>
    <xf numFmtId="4" fontId="55" fillId="0" borderId="69" xfId="0" applyNumberFormat="1" applyFont="1" applyBorder="1" applyAlignment="1">
      <alignment vertical="center"/>
    </xf>
    <xf numFmtId="164" fontId="55" fillId="0" borderId="0" xfId="19" applyNumberFormat="1" applyFont="1" applyBorder="1" applyAlignment="1">
      <alignment vertical="center"/>
      <protection/>
    </xf>
    <xf numFmtId="4" fontId="122" fillId="0" borderId="5" xfId="0" applyNumberFormat="1" applyFont="1" applyBorder="1" applyAlignment="1">
      <alignment vertical="center"/>
    </xf>
    <xf numFmtId="4" fontId="122" fillId="0" borderId="10" xfId="0" applyNumberFormat="1" applyFont="1" applyBorder="1" applyAlignment="1">
      <alignment horizontal="center" vertical="center" wrapText="1"/>
    </xf>
    <xf numFmtId="4" fontId="122" fillId="0" borderId="1" xfId="20" applyNumberFormat="1" applyFont="1" applyBorder="1" applyAlignment="1">
      <alignment horizontal="right" vertical="center"/>
      <protection/>
    </xf>
    <xf numFmtId="4" fontId="124" fillId="0" borderId="1" xfId="20" applyNumberFormat="1" applyFont="1" applyBorder="1" applyAlignment="1">
      <alignment horizontal="right" vertical="center"/>
      <protection/>
    </xf>
    <xf numFmtId="4" fontId="126" fillId="0" borderId="1" xfId="20" applyNumberFormat="1" applyFont="1" applyBorder="1" applyAlignment="1">
      <alignment horizontal="right" vertical="center"/>
      <protection/>
    </xf>
    <xf numFmtId="4" fontId="23" fillId="0" borderId="4" xfId="20" applyNumberFormat="1" applyFont="1" applyFill="1" applyBorder="1" applyAlignment="1">
      <alignment horizontal="right" vertical="center"/>
      <protection/>
    </xf>
    <xf numFmtId="4" fontId="127" fillId="0" borderId="1" xfId="20" applyNumberFormat="1" applyFont="1" applyFill="1" applyBorder="1" applyAlignment="1">
      <alignment horizontal="right" vertical="center"/>
      <protection/>
    </xf>
    <xf numFmtId="4" fontId="127" fillId="0" borderId="1" xfId="20" applyNumberFormat="1" applyFont="1" applyBorder="1" applyAlignment="1">
      <alignment horizontal="right" vertical="center"/>
      <protection/>
    </xf>
    <xf numFmtId="4" fontId="24" fillId="0" borderId="23" xfId="20" applyNumberFormat="1" applyFont="1" applyBorder="1" applyAlignment="1">
      <alignment horizontal="right" vertical="center"/>
      <protection/>
    </xf>
    <xf numFmtId="4" fontId="127" fillId="0" borderId="1" xfId="20" applyNumberFormat="1" applyFont="1" applyBorder="1" applyAlignment="1">
      <alignment vertical="center"/>
      <protection/>
    </xf>
    <xf numFmtId="4" fontId="126" fillId="0" borderId="1" xfId="20" applyNumberFormat="1" applyFont="1" applyBorder="1" applyAlignment="1">
      <alignment vertical="center"/>
      <protection/>
    </xf>
    <xf numFmtId="4" fontId="127" fillId="0" borderId="1" xfId="20" applyNumberFormat="1" applyFont="1" applyBorder="1" applyAlignment="1">
      <alignment horizontal="centerContinuous" vertical="center" wrapText="1"/>
      <protection/>
    </xf>
    <xf numFmtId="4" fontId="125" fillId="0" borderId="1" xfId="20" applyNumberFormat="1" applyFont="1" applyBorder="1" applyAlignment="1">
      <alignment horizontal="right" vertical="center"/>
      <protection/>
    </xf>
    <xf numFmtId="4" fontId="124" fillId="0" borderId="1" xfId="20" applyNumberFormat="1" applyFont="1" applyBorder="1" applyAlignment="1" applyProtection="1">
      <alignment horizontal="right" vertical="center"/>
      <protection locked="0"/>
    </xf>
    <xf numFmtId="4" fontId="125" fillId="0" borderId="1" xfId="20" applyNumberFormat="1" applyFont="1" applyFill="1" applyBorder="1" applyAlignment="1">
      <alignment horizontal="right" vertical="center"/>
      <protection/>
    </xf>
    <xf numFmtId="4" fontId="34" fillId="0" borderId="8" xfId="20" applyNumberFormat="1" applyFont="1" applyBorder="1" applyAlignment="1">
      <alignment horizontal="right" vertical="center"/>
      <protection/>
    </xf>
    <xf numFmtId="4" fontId="125" fillId="0" borderId="72" xfId="20" applyNumberFormat="1" applyFont="1" applyBorder="1" applyAlignment="1">
      <alignment horizontal="right" vertical="center"/>
      <protection/>
    </xf>
    <xf numFmtId="4" fontId="125" fillId="0" borderId="73" xfId="20" applyNumberFormat="1" applyFont="1" applyBorder="1" applyAlignment="1">
      <alignment horizontal="right" vertical="center"/>
      <protection/>
    </xf>
    <xf numFmtId="4" fontId="91" fillId="0" borderId="41" xfId="20" applyNumberFormat="1" applyFont="1" applyBorder="1" applyAlignment="1">
      <alignment horizontal="right" vertical="center"/>
      <protection/>
    </xf>
    <xf numFmtId="4" fontId="125" fillId="0" borderId="74" xfId="20" applyNumberFormat="1" applyFont="1" applyBorder="1" applyAlignment="1">
      <alignment horizontal="right" vertical="center"/>
      <protection/>
    </xf>
    <xf numFmtId="4" fontId="125" fillId="0" borderId="50" xfId="20" applyNumberFormat="1" applyFont="1" applyFill="1" applyBorder="1" applyAlignment="1">
      <alignment horizontal="right" vertical="center"/>
      <protection/>
    </xf>
    <xf numFmtId="4" fontId="124" fillId="0" borderId="5" xfId="20" applyNumberFormat="1" applyFont="1" applyBorder="1" applyAlignment="1">
      <alignment horizontal="right" vertical="center" wrapText="1"/>
      <protection/>
    </xf>
    <xf numFmtId="4" fontId="125" fillId="0" borderId="4" xfId="20" applyNumberFormat="1" applyFont="1" applyFill="1" applyBorder="1" applyAlignment="1">
      <alignment horizontal="right" vertical="center"/>
      <protection/>
    </xf>
    <xf numFmtId="4" fontId="122" fillId="0" borderId="43" xfId="0" applyNumberFormat="1" applyFont="1" applyBorder="1" applyAlignment="1">
      <alignment vertical="center"/>
    </xf>
    <xf numFmtId="4" fontId="122" fillId="0" borderId="49" xfId="0" applyNumberFormat="1" applyFont="1" applyBorder="1" applyAlignment="1">
      <alignment vertical="center"/>
    </xf>
    <xf numFmtId="164" fontId="23" fillId="2" borderId="4" xfId="20" applyNumberFormat="1" applyFont="1" applyFill="1" applyBorder="1" applyAlignment="1">
      <alignment horizontal="right" vertical="center"/>
      <protection/>
    </xf>
    <xf numFmtId="164" fontId="34" fillId="2" borderId="8" xfId="20" applyNumberFormat="1" applyFont="1" applyFill="1" applyBorder="1" applyAlignment="1">
      <alignment horizontal="right" vertical="center"/>
      <protection/>
    </xf>
    <xf numFmtId="164" fontId="91" fillId="2" borderId="41" xfId="20" applyNumberFormat="1" applyFont="1" applyFill="1" applyBorder="1" applyAlignment="1">
      <alignment horizontal="right" vertical="center"/>
      <protection/>
    </xf>
    <xf numFmtId="164" fontId="54" fillId="2" borderId="17" xfId="19" applyNumberFormat="1" applyFont="1" applyFill="1" applyBorder="1" applyAlignment="1">
      <alignment vertical="center"/>
      <protection/>
    </xf>
    <xf numFmtId="4" fontId="125" fillId="0" borderId="49" xfId="20" applyNumberFormat="1" applyFont="1" applyFill="1" applyBorder="1" applyAlignment="1">
      <alignment horizontal="right" vertical="center"/>
      <protection/>
    </xf>
    <xf numFmtId="4" fontId="23" fillId="0" borderId="75" xfId="20" applyNumberFormat="1" applyFont="1" applyFill="1" applyBorder="1" applyAlignment="1">
      <alignment horizontal="right" vertical="center"/>
      <protection/>
    </xf>
    <xf numFmtId="4" fontId="122" fillId="0" borderId="0" xfId="0" applyNumberFormat="1" applyFont="1" applyBorder="1" applyAlignment="1">
      <alignment vertical="center"/>
    </xf>
    <xf numFmtId="4" fontId="121" fillId="0" borderId="76" xfId="0" applyNumberFormat="1" applyFont="1" applyBorder="1" applyAlignment="1">
      <alignment horizontal="right" vertical="center"/>
    </xf>
    <xf numFmtId="4" fontId="23" fillId="0" borderId="1" xfId="20" applyNumberFormat="1" applyFont="1" applyFill="1" applyBorder="1" applyAlignment="1">
      <alignment horizontal="right" vertical="center"/>
      <protection/>
    </xf>
    <xf numFmtId="4" fontId="23" fillId="0" borderId="77" xfId="20" applyNumberFormat="1" applyFont="1" applyFill="1" applyBorder="1" applyAlignment="1">
      <alignment horizontal="right" vertical="center"/>
      <protection/>
    </xf>
    <xf numFmtId="3" fontId="128" fillId="0" borderId="66" xfId="0" applyNumberFormat="1" applyFont="1" applyBorder="1" applyAlignment="1">
      <alignment vertical="center"/>
    </xf>
    <xf numFmtId="3" fontId="128" fillId="0" borderId="78" xfId="0" applyNumberFormat="1" applyFont="1" applyBorder="1" applyAlignment="1">
      <alignment vertical="center"/>
    </xf>
    <xf numFmtId="169" fontId="128" fillId="0" borderId="9" xfId="0" applyNumberFormat="1" applyFont="1" applyBorder="1" applyAlignment="1">
      <alignment horizontal="right" vertical="center" wrapText="1"/>
    </xf>
    <xf numFmtId="169" fontId="128" fillId="0" borderId="79" xfId="0" applyNumberFormat="1" applyFont="1" applyBorder="1" applyAlignment="1">
      <alignment horizontal="right" vertical="center" wrapText="1"/>
    </xf>
    <xf numFmtId="2" fontId="128" fillId="0" borderId="9" xfId="0" applyNumberFormat="1" applyFont="1" applyBorder="1" applyAlignment="1">
      <alignment vertical="center"/>
    </xf>
    <xf numFmtId="164" fontId="128" fillId="0" borderId="9" xfId="0" applyNumberFormat="1" applyFont="1" applyBorder="1" applyAlignment="1">
      <alignment horizontal="right" vertical="center" wrapText="1"/>
    </xf>
    <xf numFmtId="164" fontId="129" fillId="0" borderId="9" xfId="0" applyNumberFormat="1" applyFont="1" applyBorder="1" applyAlignment="1">
      <alignment horizontal="right" vertical="center"/>
    </xf>
    <xf numFmtId="164" fontId="128" fillId="0" borderId="9" xfId="0" applyNumberFormat="1" applyFont="1" applyBorder="1" applyAlignment="1">
      <alignment horizontal="right" vertical="center"/>
    </xf>
    <xf numFmtId="164" fontId="130" fillId="0" borderId="9" xfId="0" applyNumberFormat="1" applyFont="1" applyBorder="1" applyAlignment="1">
      <alignment horizontal="right" vertical="center"/>
    </xf>
    <xf numFmtId="164" fontId="130" fillId="0" borderId="79" xfId="0" applyNumberFormat="1" applyFont="1" applyBorder="1" applyAlignment="1">
      <alignment horizontal="right" vertical="center"/>
    </xf>
    <xf numFmtId="4" fontId="128" fillId="0" borderId="9" xfId="0" applyNumberFormat="1" applyFont="1" applyBorder="1" applyAlignment="1">
      <alignment horizontal="right" vertical="center"/>
    </xf>
    <xf numFmtId="3" fontId="128" fillId="0" borderId="9" xfId="0" applyNumberFormat="1" applyFont="1" applyBorder="1" applyAlignment="1">
      <alignment horizontal="right" vertical="center"/>
    </xf>
    <xf numFmtId="2" fontId="131" fillId="0" borderId="9" xfId="0" applyNumberFormat="1" applyFont="1" applyBorder="1" applyAlignment="1">
      <alignment vertical="center"/>
    </xf>
    <xf numFmtId="164" fontId="96" fillId="0" borderId="80" xfId="0" applyNumberFormat="1" applyFont="1" applyBorder="1" applyAlignment="1">
      <alignment horizontal="right" vertical="center"/>
    </xf>
    <xf numFmtId="2" fontId="131" fillId="0" borderId="81" xfId="0" applyNumberFormat="1" applyFont="1" applyBorder="1" applyAlignment="1">
      <alignment vertical="center"/>
    </xf>
    <xf numFmtId="164" fontId="128" fillId="0" borderId="66" xfId="0" applyNumberFormat="1" applyFont="1" applyBorder="1" applyAlignment="1">
      <alignment vertical="center"/>
    </xf>
    <xf numFmtId="164" fontId="128" fillId="0" borderId="9" xfId="0" applyNumberFormat="1" applyFont="1" applyBorder="1" applyAlignment="1">
      <alignment vertical="center"/>
    </xf>
    <xf numFmtId="164" fontId="133" fillId="0" borderId="9" xfId="0" applyNumberFormat="1" applyFont="1" applyBorder="1" applyAlignment="1">
      <alignment vertical="center"/>
    </xf>
    <xf numFmtId="0" fontId="134" fillId="0" borderId="9" xfId="0" applyFont="1" applyBorder="1" applyAlignment="1">
      <alignment vertical="center"/>
    </xf>
    <xf numFmtId="164" fontId="135" fillId="0" borderId="9" xfId="0" applyNumberFormat="1" applyFont="1" applyBorder="1" applyAlignment="1">
      <alignment vertical="center"/>
    </xf>
    <xf numFmtId="169" fontId="98" fillId="0" borderId="9" xfId="0" applyNumberFormat="1" applyFont="1" applyBorder="1" applyAlignment="1">
      <alignment horizontal="right" vertical="center"/>
    </xf>
    <xf numFmtId="169" fontId="98" fillId="0" borderId="58" xfId="0" applyNumberFormat="1" applyFont="1" applyBorder="1" applyAlignment="1">
      <alignment horizontal="right" vertical="center"/>
    </xf>
    <xf numFmtId="2" fontId="131" fillId="0" borderId="58" xfId="0" applyNumberFormat="1" applyFont="1" applyBorder="1" applyAlignment="1">
      <alignment vertical="center"/>
    </xf>
    <xf numFmtId="49" fontId="98" fillId="0" borderId="57" xfId="0" applyNumberFormat="1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23" fillId="0" borderId="77" xfId="20" applyNumberFormat="1" applyFont="1" applyBorder="1" applyAlignment="1" applyProtection="1">
      <alignment horizontal="right" vertical="center"/>
      <protection locked="0"/>
    </xf>
    <xf numFmtId="164" fontId="23" fillId="2" borderId="77" xfId="20" applyNumberFormat="1" applyFont="1" applyFill="1" applyBorder="1" applyAlignment="1" applyProtection="1">
      <alignment horizontal="right" vertical="center"/>
      <protection locked="0"/>
    </xf>
    <xf numFmtId="3" fontId="128" fillId="0" borderId="81" xfId="0" applyNumberFormat="1" applyFont="1" applyBorder="1" applyAlignment="1">
      <alignment vertical="center"/>
    </xf>
    <xf numFmtId="4" fontId="136" fillId="0" borderId="41" xfId="0" applyNumberFormat="1" applyFont="1" applyBorder="1" applyAlignment="1">
      <alignment horizontal="right" vertical="center" wrapText="1"/>
    </xf>
    <xf numFmtId="4" fontId="94" fillId="0" borderId="9" xfId="0" applyNumberFormat="1" applyFont="1" applyBorder="1" applyAlignment="1">
      <alignment horizontal="right" vertical="center"/>
    </xf>
    <xf numFmtId="164" fontId="96" fillId="2" borderId="9" xfId="0" applyNumberFormat="1" applyFont="1" applyFill="1" applyBorder="1" applyAlignment="1">
      <alignment vertical="center"/>
    </xf>
    <xf numFmtId="164" fontId="128" fillId="2" borderId="9" xfId="0" applyNumberFormat="1" applyFont="1" applyFill="1" applyBorder="1" applyAlignment="1">
      <alignment vertical="center"/>
    </xf>
    <xf numFmtId="164" fontId="132" fillId="0" borderId="0" xfId="0" applyNumberFormat="1" applyFont="1" applyBorder="1" applyAlignment="1">
      <alignment horizontal="right" vertical="center" wrapText="1"/>
    </xf>
    <xf numFmtId="164" fontId="102" fillId="0" borderId="0" xfId="0" applyNumberFormat="1" applyFont="1" applyBorder="1" applyAlignment="1">
      <alignment horizontal="right" vertical="center" wrapText="1"/>
    </xf>
    <xf numFmtId="4" fontId="23" fillId="0" borderId="31" xfId="20" applyNumberFormat="1" applyFont="1" applyBorder="1" applyAlignment="1">
      <alignment horizontal="right" vertical="center"/>
      <protection/>
    </xf>
    <xf numFmtId="4" fontId="23" fillId="0" borderId="82" xfId="20" applyNumberFormat="1" applyFont="1" applyBorder="1" applyAlignment="1">
      <alignment horizontal="right" vertical="center"/>
      <protection/>
    </xf>
    <xf numFmtId="4" fontId="91" fillId="0" borderId="36" xfId="20" applyNumberFormat="1" applyFont="1" applyBorder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16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9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137" fillId="0" borderId="41" xfId="0" applyFont="1" applyBorder="1" applyAlignment="1">
      <alignment horizontal="center" vertical="center"/>
    </xf>
    <xf numFmtId="0" fontId="137" fillId="0" borderId="6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4" fontId="24" fillId="0" borderId="82" xfId="20" applyNumberFormat="1" applyFont="1" applyBorder="1" applyAlignment="1">
      <alignment horizontal="right" vertical="center"/>
      <protection/>
    </xf>
    <xf numFmtId="169" fontId="23" fillId="0" borderId="1" xfId="20" applyNumberFormat="1" applyFont="1" applyBorder="1" applyAlignment="1">
      <alignment horizontal="right" vertical="center"/>
      <protection/>
    </xf>
    <xf numFmtId="4" fontId="23" fillId="0" borderId="1" xfId="20" applyNumberFormat="1" applyFont="1" applyBorder="1" applyAlignment="1">
      <alignment horizontal="right" vertical="center"/>
      <protection/>
    </xf>
    <xf numFmtId="4" fontId="23" fillId="0" borderId="5" xfId="20" applyNumberFormat="1" applyFont="1" applyBorder="1" applyAlignment="1">
      <alignment horizontal="right" vertical="center"/>
      <protection/>
    </xf>
    <xf numFmtId="4" fontId="121" fillId="0" borderId="0" xfId="0" applyNumberFormat="1" applyFont="1" applyBorder="1" applyAlignment="1">
      <alignment horizontal="right" vertical="center"/>
    </xf>
    <xf numFmtId="3" fontId="34" fillId="0" borderId="44" xfId="20" applyFont="1" applyBorder="1" applyAlignment="1">
      <alignment horizontal="center" vertical="center"/>
      <protection/>
    </xf>
    <xf numFmtId="3" fontId="23" fillId="0" borderId="2" xfId="20" applyFont="1" applyFill="1" applyBorder="1" applyAlignment="1">
      <alignment horizontal="left" vertical="center"/>
      <protection/>
    </xf>
    <xf numFmtId="3" fontId="33" fillId="0" borderId="41" xfId="20" applyFont="1" applyBorder="1" applyAlignment="1">
      <alignment horizontal="center" vertical="center" wrapText="1"/>
      <protection/>
    </xf>
    <xf numFmtId="3" fontId="33" fillId="0" borderId="39" xfId="20" applyFont="1" applyBorder="1" applyAlignment="1">
      <alignment horizontal="center" vertical="center" wrapText="1"/>
      <protection/>
    </xf>
    <xf numFmtId="3" fontId="34" fillId="0" borderId="6" xfId="20" applyFont="1" applyBorder="1" applyAlignment="1">
      <alignment horizontal="center" vertical="center"/>
      <protection/>
    </xf>
    <xf numFmtId="3" fontId="34" fillId="0" borderId="7" xfId="20" applyFont="1" applyBorder="1" applyAlignment="1">
      <alignment horizontal="center" vertical="center"/>
      <protection/>
    </xf>
    <xf numFmtId="4" fontId="123" fillId="0" borderId="83" xfId="0" applyNumberFormat="1" applyFont="1" applyBorder="1" applyAlignment="1">
      <alignment horizontal="center" vertical="center" wrapText="1"/>
    </xf>
    <xf numFmtId="4" fontId="123" fillId="0" borderId="84" xfId="0" applyNumberFormat="1" applyFont="1" applyBorder="1" applyAlignment="1">
      <alignment horizontal="center" vertical="center" wrapText="1"/>
    </xf>
    <xf numFmtId="3" fontId="23" fillId="0" borderId="85" xfId="20" applyFont="1" applyFill="1" applyBorder="1" applyAlignment="1">
      <alignment horizontal="center" vertical="center"/>
      <protection/>
    </xf>
    <xf numFmtId="3" fontId="23" fillId="0" borderId="86" xfId="20" applyFont="1" applyFill="1" applyBorder="1" applyAlignment="1">
      <alignment horizontal="center" vertical="center"/>
      <protection/>
    </xf>
    <xf numFmtId="3" fontId="23" fillId="0" borderId="87" xfId="20" applyFont="1" applyFill="1" applyBorder="1" applyAlignment="1">
      <alignment horizontal="center" vertical="center"/>
      <protection/>
    </xf>
    <xf numFmtId="169" fontId="15" fillId="0" borderId="83" xfId="0" applyNumberFormat="1" applyFont="1" applyBorder="1" applyAlignment="1">
      <alignment horizontal="center" vertical="center" wrapText="1"/>
    </xf>
    <xf numFmtId="169" fontId="15" fillId="0" borderId="84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3" fontId="23" fillId="0" borderId="2" xfId="20" applyFont="1" applyBorder="1" applyAlignment="1">
      <alignment horizontal="left" vertical="center"/>
      <protection/>
    </xf>
    <xf numFmtId="3" fontId="23" fillId="0" borderId="0" xfId="20" applyFont="1" applyBorder="1" applyAlignment="1">
      <alignment horizontal="left" vertical="center"/>
      <protection/>
    </xf>
    <xf numFmtId="3" fontId="23" fillId="0" borderId="5" xfId="20" applyFont="1" applyBorder="1" applyAlignment="1">
      <alignment horizontal="left" vertical="center"/>
      <protection/>
    </xf>
    <xf numFmtId="3" fontId="23" fillId="0" borderId="0" xfId="20" applyFont="1" applyFill="1" applyBorder="1" applyAlignment="1">
      <alignment horizontal="left" vertical="center"/>
      <protection/>
    </xf>
    <xf numFmtId="3" fontId="23" fillId="0" borderId="5" xfId="20" applyFont="1" applyFill="1" applyBorder="1" applyAlignment="1">
      <alignment horizontal="left" vertical="center"/>
      <protection/>
    </xf>
    <xf numFmtId="3" fontId="105" fillId="0" borderId="83" xfId="20" applyFont="1" applyBorder="1" applyAlignment="1">
      <alignment horizontal="center" vertical="center" wrapText="1"/>
      <protection/>
    </xf>
    <xf numFmtId="3" fontId="105" fillId="0" borderId="61" xfId="20" applyFont="1" applyBorder="1" applyAlignment="1">
      <alignment horizontal="center" vertical="center" wrapText="1"/>
      <protection/>
    </xf>
    <xf numFmtId="166" fontId="91" fillId="0" borderId="24" xfId="20" applyNumberFormat="1" applyFont="1" applyBorder="1" applyAlignment="1">
      <alignment horizontal="center" vertical="center"/>
      <protection/>
    </xf>
    <xf numFmtId="166" fontId="91" fillId="0" borderId="22" xfId="20" applyNumberFormat="1" applyFont="1" applyBorder="1" applyAlignment="1">
      <alignment horizontal="center" vertical="center"/>
      <protection/>
    </xf>
    <xf numFmtId="166" fontId="91" fillId="0" borderId="19" xfId="20" applyNumberFormat="1" applyFont="1" applyBorder="1" applyAlignment="1">
      <alignment horizontal="center" vertical="center"/>
      <protection/>
    </xf>
    <xf numFmtId="3" fontId="103" fillId="0" borderId="83" xfId="20" applyFont="1" applyBorder="1" applyAlignment="1">
      <alignment horizontal="center" vertical="center" wrapText="1"/>
      <protection/>
    </xf>
    <xf numFmtId="3" fontId="103" fillId="0" borderId="61" xfId="20" applyFont="1" applyBorder="1" applyAlignment="1">
      <alignment horizontal="center" vertical="center" wrapText="1"/>
      <protection/>
    </xf>
    <xf numFmtId="3" fontId="104" fillId="0" borderId="83" xfId="20" applyFont="1" applyBorder="1" applyAlignment="1">
      <alignment horizontal="center" vertical="center" wrapText="1"/>
      <protection/>
    </xf>
    <xf numFmtId="3" fontId="104" fillId="0" borderId="61" xfId="20" applyFont="1" applyBorder="1" applyAlignment="1">
      <alignment horizontal="center" vertical="center" wrapText="1"/>
      <protection/>
    </xf>
    <xf numFmtId="3" fontId="16" fillId="0" borderId="2" xfId="20" applyFont="1" applyBorder="1" applyAlignment="1">
      <alignment horizontal="center" vertical="center" wrapText="1"/>
      <protection/>
    </xf>
    <xf numFmtId="3" fontId="16" fillId="0" borderId="0" xfId="20" applyFont="1" applyBorder="1" applyAlignment="1">
      <alignment horizontal="center" vertical="center" wrapText="1"/>
      <protection/>
    </xf>
    <xf numFmtId="3" fontId="16" fillId="0" borderId="5" xfId="20" applyFont="1" applyBorder="1" applyAlignment="1">
      <alignment horizontal="center" vertical="center" wrapText="1"/>
      <protection/>
    </xf>
    <xf numFmtId="3" fontId="16" fillId="0" borderId="2" xfId="20" applyFont="1" applyBorder="1" applyAlignment="1">
      <alignment horizontal="center" vertical="center" wrapText="1"/>
      <protection/>
    </xf>
    <xf numFmtId="0" fontId="92" fillId="0" borderId="0" xfId="0" applyFont="1" applyAlignment="1">
      <alignment vertical="center"/>
    </xf>
    <xf numFmtId="0" fontId="92" fillId="0" borderId="5" xfId="0" applyFont="1" applyBorder="1" applyAlignment="1">
      <alignment vertical="center"/>
    </xf>
    <xf numFmtId="0" fontId="92" fillId="0" borderId="2" xfId="0" applyFont="1" applyBorder="1" applyAlignment="1">
      <alignment vertical="center"/>
    </xf>
    <xf numFmtId="3" fontId="24" fillId="0" borderId="30" xfId="20" applyFont="1" applyBorder="1" applyAlignment="1">
      <alignment horizontal="center" vertical="center"/>
      <protection/>
    </xf>
    <xf numFmtId="3" fontId="24" fillId="0" borderId="18" xfId="20" applyFont="1" applyBorder="1" applyAlignment="1">
      <alignment horizontal="center" vertical="center"/>
      <protection/>
    </xf>
    <xf numFmtId="3" fontId="24" fillId="0" borderId="37" xfId="20" applyFont="1" applyBorder="1" applyAlignment="1">
      <alignment horizontal="center" vertical="center"/>
      <protection/>
    </xf>
    <xf numFmtId="4" fontId="121" fillId="0" borderId="0" xfId="0" applyNumberFormat="1" applyFont="1" applyBorder="1" applyAlignment="1">
      <alignment horizontal="right" vertical="center"/>
    </xf>
    <xf numFmtId="3" fontId="23" fillId="0" borderId="88" xfId="20" applyFont="1" applyBorder="1" applyAlignment="1">
      <alignment horizontal="center" vertical="center" wrapText="1"/>
      <protection/>
    </xf>
    <xf numFmtId="3" fontId="23" fillId="0" borderId="40" xfId="20" applyFont="1" applyBorder="1" applyAlignment="1">
      <alignment horizontal="center" vertical="center" wrapText="1"/>
      <protection/>
    </xf>
    <xf numFmtId="3" fontId="23" fillId="0" borderId="89" xfId="20" applyFont="1" applyBorder="1" applyAlignment="1">
      <alignment horizontal="center" vertical="center" wrapText="1"/>
      <protection/>
    </xf>
    <xf numFmtId="3" fontId="23" fillId="0" borderId="2" xfId="20" applyFont="1" applyBorder="1" applyAlignment="1">
      <alignment horizontal="left" vertical="center" wrapText="1"/>
      <protection/>
    </xf>
    <xf numFmtId="3" fontId="23" fillId="0" borderId="0" xfId="20" applyFont="1" applyBorder="1" applyAlignment="1">
      <alignment horizontal="left" vertical="center" wrapText="1"/>
      <protection/>
    </xf>
    <xf numFmtId="3" fontId="23" fillId="0" borderId="5" xfId="20" applyFont="1" applyBorder="1" applyAlignment="1">
      <alignment horizontal="left" vertical="center" wrapText="1"/>
      <protection/>
    </xf>
    <xf numFmtId="3" fontId="23" fillId="0" borderId="90" xfId="20" applyFont="1" applyBorder="1" applyAlignment="1">
      <alignment horizontal="center" vertical="center"/>
      <protection/>
    </xf>
    <xf numFmtId="3" fontId="23" fillId="0" borderId="76" xfId="20" applyFont="1" applyBorder="1" applyAlignment="1">
      <alignment horizontal="center" vertical="center"/>
      <protection/>
    </xf>
    <xf numFmtId="3" fontId="23" fillId="0" borderId="91" xfId="20" applyFont="1" applyBorder="1" applyAlignment="1">
      <alignment horizontal="center" vertical="center"/>
      <protection/>
    </xf>
    <xf numFmtId="164" fontId="15" fillId="0" borderId="83" xfId="0" applyNumberFormat="1" applyFont="1" applyBorder="1" applyAlignment="1">
      <alignment horizontal="center" vertical="center" wrapText="1"/>
    </xf>
    <xf numFmtId="164" fontId="15" fillId="0" borderId="84" xfId="0" applyNumberFormat="1" applyFont="1" applyBorder="1" applyAlignment="1">
      <alignment horizontal="center" vertical="center" wrapText="1"/>
    </xf>
    <xf numFmtId="0" fontId="50" fillId="0" borderId="2" xfId="19" applyFont="1" applyBorder="1" applyAlignment="1">
      <alignment horizontal="left" vertical="center" wrapText="1"/>
      <protection/>
    </xf>
    <xf numFmtId="0" fontId="50" fillId="0" borderId="0" xfId="19" applyFont="1" applyBorder="1" applyAlignment="1">
      <alignment horizontal="left" vertical="center" wrapText="1"/>
      <protection/>
    </xf>
    <xf numFmtId="0" fontId="50" fillId="0" borderId="5" xfId="19" applyFont="1" applyBorder="1" applyAlignment="1">
      <alignment horizontal="left" vertical="center" wrapText="1"/>
      <protection/>
    </xf>
    <xf numFmtId="169" fontId="109" fillId="0" borderId="83" xfId="0" applyNumberFormat="1" applyFont="1" applyBorder="1" applyAlignment="1">
      <alignment horizontal="center" vertical="center" wrapText="1"/>
    </xf>
    <xf numFmtId="169" fontId="109" fillId="0" borderId="84" xfId="0" applyNumberFormat="1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3" fontId="50" fillId="0" borderId="2" xfId="20" applyFont="1" applyBorder="1" applyAlignment="1">
      <alignment horizontal="left" vertical="center"/>
      <protection/>
    </xf>
    <xf numFmtId="3" fontId="50" fillId="0" borderId="0" xfId="20" applyFont="1" applyBorder="1" applyAlignment="1">
      <alignment horizontal="left" vertical="center"/>
      <protection/>
    </xf>
    <xf numFmtId="0" fontId="107" fillId="0" borderId="83" xfId="0" applyFont="1" applyBorder="1" applyAlignment="1">
      <alignment horizontal="center" vertical="center" wrapText="1"/>
    </xf>
    <xf numFmtId="0" fontId="107" fillId="0" borderId="84" xfId="0" applyFont="1" applyBorder="1" applyAlignment="1">
      <alignment horizontal="center" vertical="center" wrapText="1"/>
    </xf>
    <xf numFmtId="0" fontId="108" fillId="0" borderId="83" xfId="0" applyFont="1" applyBorder="1" applyAlignment="1">
      <alignment horizontal="center" vertical="center" wrapText="1"/>
    </xf>
    <xf numFmtId="0" fontId="108" fillId="0" borderId="84" xfId="0" applyFont="1" applyBorder="1" applyAlignment="1">
      <alignment horizontal="center" vertical="center" wrapText="1"/>
    </xf>
    <xf numFmtId="0" fontId="109" fillId="0" borderId="83" xfId="0" applyFont="1" applyBorder="1" applyAlignment="1">
      <alignment horizontal="center" vertical="center" wrapText="1"/>
    </xf>
    <xf numFmtId="0" fontId="109" fillId="0" borderId="84" xfId="0" applyFont="1" applyBorder="1" applyAlignment="1">
      <alignment horizontal="center" vertical="center" wrapText="1"/>
    </xf>
    <xf numFmtId="0" fontId="110" fillId="0" borderId="83" xfId="0" applyFont="1" applyBorder="1" applyAlignment="1">
      <alignment horizontal="center" vertical="center" wrapText="1"/>
    </xf>
    <xf numFmtId="0" fontId="110" fillId="0" borderId="84" xfId="0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6" fillId="0" borderId="60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1" fillId="0" borderId="92" xfId="0" applyFont="1" applyBorder="1" applyAlignment="1">
      <alignment horizontal="left" vertical="center"/>
    </xf>
    <xf numFmtId="0" fontId="61" fillId="0" borderId="0" xfId="19" applyFont="1" applyBorder="1" applyAlignment="1">
      <alignment horizontal="left" vertical="center" wrapText="1"/>
      <protection/>
    </xf>
    <xf numFmtId="0" fontId="61" fillId="0" borderId="5" xfId="19" applyFont="1" applyBorder="1" applyAlignment="1">
      <alignment horizontal="left" vertical="center" wrapText="1"/>
      <protection/>
    </xf>
    <xf numFmtId="0" fontId="44" fillId="0" borderId="15" xfId="19" applyFont="1" applyBorder="1" applyAlignment="1">
      <alignment horizontal="center" vertical="center"/>
      <protection/>
    </xf>
    <xf numFmtId="0" fontId="44" fillId="0" borderId="63" xfId="19" applyFont="1" applyBorder="1" applyAlignment="1">
      <alignment horizontal="center" vertical="center"/>
      <protection/>
    </xf>
    <xf numFmtId="0" fontId="47" fillId="0" borderId="0" xfId="19" applyFont="1" applyBorder="1" applyAlignment="1">
      <alignment horizontal="left" vertical="center" wrapText="1"/>
      <protection/>
    </xf>
    <xf numFmtId="0" fontId="47" fillId="0" borderId="5" xfId="19" applyFont="1" applyBorder="1" applyAlignment="1">
      <alignment horizontal="left" vertical="center" wrapText="1"/>
      <protection/>
    </xf>
    <xf numFmtId="2" fontId="50" fillId="0" borderId="2" xfId="19" applyNumberFormat="1" applyFont="1" applyBorder="1" applyAlignment="1">
      <alignment horizontal="left" vertical="center" wrapText="1"/>
      <protection/>
    </xf>
    <xf numFmtId="2" fontId="50" fillId="0" borderId="0" xfId="19" applyNumberFormat="1" applyFont="1" applyBorder="1" applyAlignment="1">
      <alignment horizontal="left" vertical="center" wrapText="1"/>
      <protection/>
    </xf>
    <xf numFmtId="2" fontId="50" fillId="0" borderId="5" xfId="19" applyNumberFormat="1" applyFont="1" applyBorder="1" applyAlignment="1">
      <alignment horizontal="left" vertical="center" wrapText="1"/>
      <protection/>
    </xf>
    <xf numFmtId="0" fontId="50" fillId="0" borderId="93" xfId="19" applyFont="1" applyBorder="1" applyAlignment="1">
      <alignment horizontal="left" vertical="center" wrapText="1"/>
      <protection/>
    </xf>
    <xf numFmtId="0" fontId="50" fillId="0" borderId="92" xfId="19" applyFont="1" applyBorder="1" applyAlignment="1">
      <alignment horizontal="left" vertical="center" wrapText="1"/>
      <protection/>
    </xf>
    <xf numFmtId="0" fontId="53" fillId="0" borderId="0" xfId="19" applyFont="1" applyBorder="1" applyAlignment="1">
      <alignment horizontal="left" vertical="center"/>
      <protection/>
    </xf>
    <xf numFmtId="0" fontId="53" fillId="0" borderId="5" xfId="19" applyFont="1" applyBorder="1" applyAlignment="1">
      <alignment horizontal="left" vertical="center"/>
      <protection/>
    </xf>
    <xf numFmtId="0" fontId="59" fillId="0" borderId="2" xfId="19" applyFont="1" applyBorder="1" applyAlignment="1">
      <alignment horizontal="center" vertical="center" wrapText="1"/>
      <protection/>
    </xf>
    <xf numFmtId="0" fontId="59" fillId="0" borderId="0" xfId="19" applyFont="1" applyBorder="1" applyAlignment="1">
      <alignment horizontal="center" vertical="center" wrapText="1"/>
      <protection/>
    </xf>
    <xf numFmtId="0" fontId="59" fillId="0" borderId="5" xfId="19" applyFont="1" applyBorder="1" applyAlignment="1">
      <alignment horizontal="center" vertical="center" wrapText="1"/>
      <protection/>
    </xf>
    <xf numFmtId="0" fontId="48" fillId="0" borderId="11" xfId="19" applyFont="1" applyBorder="1" applyAlignment="1">
      <alignment horizontal="center" vertical="center"/>
      <protection/>
    </xf>
    <xf numFmtId="0" fontId="47" fillId="0" borderId="2" xfId="19" applyFont="1" applyBorder="1" applyAlignment="1">
      <alignment horizontal="left" vertical="center" wrapText="1"/>
      <protection/>
    </xf>
    <xf numFmtId="0" fontId="59" fillId="0" borderId="93" xfId="19" applyFont="1" applyBorder="1" applyAlignment="1">
      <alignment horizontal="center" vertical="center"/>
      <protection/>
    </xf>
    <xf numFmtId="0" fontId="59" fillId="0" borderId="0" xfId="19" applyFont="1" applyBorder="1" applyAlignment="1">
      <alignment horizontal="center" vertical="center"/>
      <protection/>
    </xf>
    <xf numFmtId="0" fontId="59" fillId="0" borderId="92" xfId="19" applyFont="1" applyBorder="1" applyAlignment="1">
      <alignment horizontal="center" vertical="center"/>
      <protection/>
    </xf>
    <xf numFmtId="0" fontId="47" fillId="0" borderId="7" xfId="19" applyFont="1" applyBorder="1" applyAlignment="1">
      <alignment horizontal="center" vertical="center"/>
      <protection/>
    </xf>
    <xf numFmtId="0" fontId="47" fillId="0" borderId="44" xfId="19" applyFont="1" applyBorder="1" applyAlignment="1">
      <alignment horizontal="center" vertical="center"/>
      <protection/>
    </xf>
    <xf numFmtId="0" fontId="47" fillId="0" borderId="6" xfId="19" applyFont="1" applyBorder="1" applyAlignment="1">
      <alignment horizontal="center" vertical="center"/>
      <protection/>
    </xf>
    <xf numFmtId="0" fontId="47" fillId="0" borderId="65" xfId="19" applyFont="1" applyBorder="1" applyAlignment="1">
      <alignment horizontal="center" vertical="center"/>
      <protection/>
    </xf>
    <xf numFmtId="4" fontId="42" fillId="0" borderId="76" xfId="0" applyNumberFormat="1" applyFont="1" applyBorder="1" applyAlignment="1">
      <alignment horizontal="right"/>
    </xf>
    <xf numFmtId="0" fontId="50" fillId="0" borderId="0" xfId="19" applyFont="1" applyAlignment="1">
      <alignment horizontal="left" vertical="center" wrapText="1"/>
      <protection/>
    </xf>
    <xf numFmtId="4" fontId="105" fillId="0" borderId="83" xfId="0" applyNumberFormat="1" applyFont="1" applyBorder="1" applyAlignment="1">
      <alignment horizontal="center" vertical="center" wrapText="1"/>
    </xf>
    <xf numFmtId="4" fontId="105" fillId="0" borderId="84" xfId="0" applyNumberFormat="1" applyFont="1" applyBorder="1" applyAlignment="1">
      <alignment horizontal="center" vertical="center" wrapText="1"/>
    </xf>
    <xf numFmtId="3" fontId="61" fillId="0" borderId="30" xfId="20" applyFont="1" applyBorder="1" applyAlignment="1">
      <alignment horizontal="center" vertical="center"/>
      <protection/>
    </xf>
    <xf numFmtId="3" fontId="61" fillId="0" borderId="18" xfId="20" applyFont="1" applyBorder="1" applyAlignment="1">
      <alignment horizontal="center" vertical="center"/>
      <protection/>
    </xf>
    <xf numFmtId="0" fontId="61" fillId="0" borderId="2" xfId="19" applyFont="1" applyBorder="1" applyAlignment="1">
      <alignment horizontal="left" vertical="center" wrapText="1"/>
      <protection/>
    </xf>
    <xf numFmtId="0" fontId="50" fillId="0" borderId="93" xfId="19" applyFont="1" applyBorder="1" applyAlignment="1">
      <alignment horizontal="left" vertical="center"/>
      <protection/>
    </xf>
    <xf numFmtId="0" fontId="50" fillId="0" borderId="0" xfId="19" applyFont="1" applyBorder="1" applyAlignment="1">
      <alignment horizontal="left" vertical="center"/>
      <protection/>
    </xf>
    <xf numFmtId="0" fontId="50" fillId="0" borderId="5" xfId="19" applyFont="1" applyBorder="1" applyAlignment="1">
      <alignment horizontal="left" vertical="center"/>
      <protection/>
    </xf>
    <xf numFmtId="4" fontId="56" fillId="0" borderId="0" xfId="0" applyNumberFormat="1" applyFont="1" applyAlignment="1">
      <alignment horizontal="right"/>
    </xf>
    <xf numFmtId="49" fontId="50" fillId="0" borderId="93" xfId="19" applyNumberFormat="1" applyFont="1" applyBorder="1" applyAlignment="1">
      <alignment horizontal="left" vertical="center" wrapText="1"/>
      <protection/>
    </xf>
    <xf numFmtId="49" fontId="50" fillId="0" borderId="0" xfId="19" applyNumberFormat="1" applyFont="1" applyBorder="1" applyAlignment="1">
      <alignment horizontal="left" vertical="center" wrapText="1"/>
      <protection/>
    </xf>
    <xf numFmtId="49" fontId="50" fillId="0" borderId="92" xfId="19" applyNumberFormat="1" applyFont="1" applyBorder="1" applyAlignment="1">
      <alignment horizontal="left" vertical="center" wrapText="1"/>
      <protection/>
    </xf>
    <xf numFmtId="0" fontId="33" fillId="0" borderId="2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94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0" fontId="138" fillId="0" borderId="0" xfId="24" applyFont="1" applyAlignment="1">
      <alignment horizontal="left" vertical="center"/>
      <protection/>
    </xf>
    <xf numFmtId="0" fontId="139" fillId="0" borderId="0" xfId="24" applyFont="1" applyAlignment="1">
      <alignment horizontal="left" vertical="center"/>
      <protection/>
    </xf>
    <xf numFmtId="0" fontId="138" fillId="0" borderId="0" xfId="24" applyFont="1" applyAlignment="1">
      <alignment vertical="center"/>
      <protection/>
    </xf>
    <xf numFmtId="0" fontId="138" fillId="0" borderId="0" xfId="24" applyFont="1" applyAlignment="1">
      <alignment vertical="center" wrapText="1"/>
      <protection/>
    </xf>
    <xf numFmtId="3" fontId="138" fillId="0" borderId="0" xfId="24" applyNumberFormat="1" applyFont="1" applyAlignment="1">
      <alignment vertical="center"/>
      <protection/>
    </xf>
    <xf numFmtId="3" fontId="138" fillId="0" borderId="0" xfId="24" applyNumberFormat="1" applyFont="1" applyAlignment="1">
      <alignment horizontal="right"/>
      <protection/>
    </xf>
    <xf numFmtId="0" fontId="138" fillId="0" borderId="0" xfId="24" applyFont="1" applyAlignment="1">
      <alignment horizontal="right" vertical="center" wrapText="1"/>
      <protection/>
    </xf>
    <xf numFmtId="0" fontId="138" fillId="0" borderId="0" xfId="24" applyFont="1">
      <alignment/>
      <protection/>
    </xf>
    <xf numFmtId="0" fontId="138" fillId="0" borderId="0" xfId="24" applyFont="1" applyAlignment="1">
      <alignment horizontal="right" vertical="center" wrapText="1"/>
      <protection/>
    </xf>
    <xf numFmtId="0" fontId="140" fillId="0" borderId="0" xfId="24" applyFont="1" applyAlignment="1">
      <alignment horizontal="center" vertical="center" wrapText="1"/>
      <protection/>
    </xf>
    <xf numFmtId="0" fontId="139" fillId="0" borderId="0" xfId="24" applyFont="1" applyAlignment="1">
      <alignment horizontal="center" vertical="center"/>
      <protection/>
    </xf>
    <xf numFmtId="0" fontId="139" fillId="0" borderId="39" xfId="24" applyFont="1" applyBorder="1" applyAlignment="1">
      <alignment horizontal="center" vertical="center" wrapText="1"/>
      <protection/>
    </xf>
    <xf numFmtId="0" fontId="139" fillId="0" borderId="60" xfId="24" applyFont="1" applyBorder="1" applyAlignment="1">
      <alignment horizontal="center" vertical="center" wrapText="1"/>
      <protection/>
    </xf>
    <xf numFmtId="0" fontId="139" fillId="0" borderId="39" xfId="24" applyFont="1" applyBorder="1" applyAlignment="1">
      <alignment horizontal="centerContinuous" vertical="center" wrapText="1"/>
      <protection/>
    </xf>
    <xf numFmtId="0" fontId="21" fillId="0" borderId="40" xfId="24" applyFont="1" applyBorder="1" applyAlignment="1">
      <alignment horizontal="centerContinuous" vertical="center"/>
      <protection/>
    </xf>
    <xf numFmtId="0" fontId="139" fillId="0" borderId="40" xfId="24" applyFont="1" applyBorder="1" applyAlignment="1">
      <alignment horizontal="centerContinuous" vertical="center" wrapText="1"/>
      <protection/>
    </xf>
    <xf numFmtId="0" fontId="139" fillId="0" borderId="60" xfId="24" applyFont="1" applyBorder="1" applyAlignment="1">
      <alignment horizontal="centerContinuous" vertical="center" wrapText="1"/>
      <protection/>
    </xf>
    <xf numFmtId="3" fontId="139" fillId="0" borderId="41" xfId="24" applyNumberFormat="1" applyFont="1" applyBorder="1" applyAlignment="1">
      <alignment horizontal="center" vertical="center" wrapText="1"/>
      <protection/>
    </xf>
    <xf numFmtId="0" fontId="139" fillId="0" borderId="60" xfId="24" applyFont="1" applyBorder="1" applyAlignment="1">
      <alignment horizontal="center" vertical="center" wrapText="1"/>
      <protection/>
    </xf>
    <xf numFmtId="0" fontId="139" fillId="0" borderId="0" xfId="24" applyFont="1" applyAlignment="1">
      <alignment horizontal="center" vertical="center" wrapText="1"/>
      <protection/>
    </xf>
    <xf numFmtId="49" fontId="138" fillId="0" borderId="95" xfId="24" applyNumberFormat="1" applyFont="1" applyBorder="1" applyAlignment="1">
      <alignment horizontal="center" vertical="center" wrapText="1"/>
      <protection/>
    </xf>
    <xf numFmtId="49" fontId="138" fillId="0" borderId="95" xfId="24" applyNumberFormat="1" applyFont="1" applyBorder="1" applyAlignment="1">
      <alignment horizontal="center" vertical="center" wrapText="1"/>
      <protection/>
    </xf>
    <xf numFmtId="49" fontId="138" fillId="0" borderId="0" xfId="24" applyNumberFormat="1" applyFont="1" applyAlignment="1">
      <alignment horizontal="center" vertical="center" wrapText="1"/>
      <protection/>
    </xf>
    <xf numFmtId="0" fontId="139" fillId="0" borderId="0" xfId="24" applyFont="1" applyBorder="1" applyAlignment="1">
      <alignment horizontal="centerContinuous" vertical="center" wrapText="1"/>
      <protection/>
    </xf>
    <xf numFmtId="0" fontId="21" fillId="0" borderId="0" xfId="24" applyFont="1" applyBorder="1" applyAlignment="1">
      <alignment horizontal="centerContinuous" vertical="center"/>
      <protection/>
    </xf>
    <xf numFmtId="3" fontId="139" fillId="0" borderId="0" xfId="24" applyNumberFormat="1" applyFont="1" applyBorder="1" applyAlignment="1">
      <alignment horizontal="center" vertical="center" wrapText="1"/>
      <protection/>
    </xf>
    <xf numFmtId="0" fontId="139" fillId="0" borderId="0" xfId="24" applyFont="1" applyBorder="1" applyAlignment="1">
      <alignment horizontal="right" vertical="center" wrapText="1"/>
      <protection/>
    </xf>
    <xf numFmtId="0" fontId="90" fillId="0" borderId="0" xfId="24" applyFont="1" applyBorder="1" applyAlignment="1">
      <alignment horizontal="center" vertical="center"/>
      <protection/>
    </xf>
    <xf numFmtId="0" fontId="21" fillId="0" borderId="0" xfId="24" applyFont="1">
      <alignment/>
      <protection/>
    </xf>
    <xf numFmtId="0" fontId="90" fillId="0" borderId="0" xfId="24" applyFont="1" applyBorder="1" applyAlignment="1">
      <alignment vertical="center"/>
      <protection/>
    </xf>
    <xf numFmtId="0" fontId="21" fillId="0" borderId="0" xfId="24" applyFont="1" applyAlignment="1">
      <alignment vertical="center"/>
      <protection/>
    </xf>
    <xf numFmtId="0" fontId="141" fillId="0" borderId="0" xfId="24" applyFont="1" applyAlignment="1">
      <alignment vertical="center" wrapText="1"/>
      <protection/>
    </xf>
    <xf numFmtId="3" fontId="141" fillId="0" borderId="0" xfId="24" applyNumberFormat="1" applyFont="1" applyBorder="1" applyAlignment="1">
      <alignment vertical="center"/>
      <protection/>
    </xf>
    <xf numFmtId="3" fontId="90" fillId="0" borderId="0" xfId="24" applyNumberFormat="1" applyFont="1" applyBorder="1" applyAlignment="1">
      <alignment vertical="center"/>
      <protection/>
    </xf>
    <xf numFmtId="3" fontId="141" fillId="0" borderId="0" xfId="24" applyNumberFormat="1" applyFont="1" applyAlignment="1">
      <alignment horizontal="right" vertical="center" wrapText="1"/>
      <protection/>
    </xf>
    <xf numFmtId="3" fontId="90" fillId="0" borderId="0" xfId="24" applyNumberFormat="1" applyFont="1" applyAlignment="1">
      <alignment horizontal="right" vertical="center" wrapText="1"/>
      <protection/>
    </xf>
    <xf numFmtId="0" fontId="90" fillId="0" borderId="0" xfId="24" applyFont="1" applyAlignment="1">
      <alignment vertical="center"/>
      <protection/>
    </xf>
    <xf numFmtId="3" fontId="21" fillId="0" borderId="0" xfId="24" applyNumberFormat="1" applyFont="1" applyAlignment="1">
      <alignment horizontal="right" vertical="center" wrapText="1"/>
      <protection/>
    </xf>
    <xf numFmtId="0" fontId="139" fillId="0" borderId="0" xfId="24" applyFont="1" applyBorder="1" applyAlignment="1">
      <alignment horizontal="center" vertical="center"/>
      <protection/>
    </xf>
    <xf numFmtId="0" fontId="138" fillId="0" borderId="0" xfId="24" applyFont="1" applyBorder="1" applyAlignment="1">
      <alignment horizontal="center" vertical="center"/>
      <protection/>
    </xf>
    <xf numFmtId="0" fontId="139" fillId="0" borderId="0" xfId="24" applyFont="1" applyBorder="1" applyAlignment="1">
      <alignment vertical="center"/>
      <protection/>
    </xf>
    <xf numFmtId="3" fontId="138" fillId="0" borderId="0" xfId="24" applyNumberFormat="1" applyFont="1" applyBorder="1" applyAlignment="1">
      <alignment vertical="center"/>
      <protection/>
    </xf>
    <xf numFmtId="3" fontId="142" fillId="0" borderId="0" xfId="24" applyNumberFormat="1" applyFont="1" applyBorder="1" applyAlignment="1">
      <alignment vertical="center"/>
      <protection/>
    </xf>
    <xf numFmtId="3" fontId="143" fillId="0" borderId="0" xfId="24" applyNumberFormat="1" applyFont="1" applyAlignment="1">
      <alignment horizontal="right" vertical="center" wrapText="1"/>
      <protection/>
    </xf>
    <xf numFmtId="0" fontId="139" fillId="0" borderId="0" xfId="24" applyFont="1" applyAlignment="1">
      <alignment vertical="center"/>
      <protection/>
    </xf>
    <xf numFmtId="0" fontId="139" fillId="0" borderId="0" xfId="24" applyFont="1" applyAlignment="1">
      <alignment vertical="center" wrapText="1"/>
      <protection/>
    </xf>
    <xf numFmtId="0" fontId="138" fillId="0" borderId="0" xfId="24" applyFont="1" applyBorder="1" applyAlignment="1">
      <alignment vertical="center"/>
      <protection/>
    </xf>
    <xf numFmtId="3" fontId="90" fillId="0" borderId="0" xfId="24" applyNumberFormat="1" applyFont="1" applyBorder="1" applyAlignment="1">
      <alignment vertical="center"/>
      <protection/>
    </xf>
    <xf numFmtId="3" fontId="139" fillId="0" borderId="0" xfId="24" applyNumberFormat="1" applyFont="1" applyBorder="1" applyAlignment="1">
      <alignment vertical="center"/>
      <protection/>
    </xf>
    <xf numFmtId="3" fontId="139" fillId="0" borderId="0" xfId="24" applyNumberFormat="1" applyFont="1" applyBorder="1" applyAlignment="1">
      <alignment vertical="center"/>
      <protection/>
    </xf>
    <xf numFmtId="3" fontId="144" fillId="0" borderId="0" xfId="24" applyNumberFormat="1" applyFont="1" applyAlignment="1">
      <alignment horizontal="right" vertical="center" wrapText="1"/>
      <protection/>
    </xf>
    <xf numFmtId="3" fontId="141" fillId="2" borderId="0" xfId="24" applyNumberFormat="1" applyFont="1" applyFill="1" applyBorder="1" applyAlignment="1">
      <alignment vertical="center"/>
      <protection/>
    </xf>
    <xf numFmtId="3" fontId="90" fillId="2" borderId="0" xfId="24" applyNumberFormat="1" applyFont="1" applyFill="1" applyBorder="1" applyAlignment="1">
      <alignment vertical="center"/>
      <protection/>
    </xf>
    <xf numFmtId="3" fontId="141" fillId="2" borderId="0" xfId="24" applyNumberFormat="1" applyFont="1" applyFill="1" applyAlignment="1">
      <alignment horizontal="right" vertical="center" wrapText="1"/>
      <protection/>
    </xf>
    <xf numFmtId="3" fontId="143" fillId="0" borderId="0" xfId="24" applyNumberFormat="1" applyFont="1" applyBorder="1" applyAlignment="1">
      <alignment vertical="center"/>
      <protection/>
    </xf>
    <xf numFmtId="3" fontId="141" fillId="0" borderId="0" xfId="24" applyNumberFormat="1" applyFont="1" applyAlignment="1">
      <alignment vertical="center"/>
      <protection/>
    </xf>
    <xf numFmtId="3" fontId="141" fillId="0" borderId="0" xfId="24" applyNumberFormat="1" applyFont="1" applyAlignment="1">
      <alignment horizontal="right" vertical="center"/>
      <protection/>
    </xf>
    <xf numFmtId="0" fontId="138" fillId="0" borderId="0" xfId="24" applyFont="1" applyAlignment="1">
      <alignment vertical="center"/>
      <protection/>
    </xf>
    <xf numFmtId="0" fontId="141" fillId="0" borderId="0" xfId="24" applyFont="1" applyAlignment="1">
      <alignment vertical="center"/>
      <protection/>
    </xf>
    <xf numFmtId="0" fontId="138" fillId="0" borderId="0" xfId="24" applyFont="1" applyAlignment="1">
      <alignment horizontal="left" vertical="center" wrapText="1"/>
      <protection/>
    </xf>
    <xf numFmtId="3" fontId="138" fillId="0" borderId="0" xfId="24" applyNumberFormat="1" applyFont="1" applyAlignment="1">
      <alignment horizontal="right" vertical="center" wrapText="1"/>
      <protection/>
    </xf>
    <xf numFmtId="3" fontId="141" fillId="0" borderId="0" xfId="24" applyNumberFormat="1" applyFont="1" applyAlignment="1">
      <alignment vertical="center" wrapText="1"/>
      <protection/>
    </xf>
    <xf numFmtId="3" fontId="90" fillId="0" borderId="0" xfId="24" applyNumberFormat="1" applyFont="1" applyBorder="1" applyAlignment="1">
      <alignment horizontal="right" vertical="center"/>
      <protection/>
    </xf>
    <xf numFmtId="0" fontId="138" fillId="0" borderId="0" xfId="24" applyFont="1" applyBorder="1" applyAlignment="1" quotePrefix="1">
      <alignment vertical="center" wrapText="1"/>
      <protection/>
    </xf>
    <xf numFmtId="3" fontId="143" fillId="0" borderId="0" xfId="24" applyNumberFormat="1" applyFont="1" applyBorder="1" applyAlignment="1">
      <alignment horizontal="right" vertical="center" wrapText="1"/>
      <protection/>
    </xf>
    <xf numFmtId="0" fontId="143" fillId="0" borderId="0" xfId="24" applyFont="1" applyAlignment="1">
      <alignment horizontal="center" vertical="center"/>
      <protection/>
    </xf>
    <xf numFmtId="0" fontId="138" fillId="0" borderId="0" xfId="24" applyFont="1" applyBorder="1" applyAlignment="1">
      <alignment vertical="center" wrapText="1"/>
      <protection/>
    </xf>
    <xf numFmtId="0" fontId="21" fillId="0" borderId="0" xfId="24" applyFont="1" applyAlignment="1">
      <alignment vertical="center" wrapText="1"/>
      <protection/>
    </xf>
    <xf numFmtId="0" fontId="90" fillId="0" borderId="0" xfId="24" applyFont="1" applyAlignment="1">
      <alignment horizontal="center" vertical="center"/>
      <protection/>
    </xf>
    <xf numFmtId="0" fontId="141" fillId="0" borderId="0" xfId="24" applyFont="1" applyBorder="1" applyAlignment="1">
      <alignment vertical="center"/>
      <protection/>
    </xf>
    <xf numFmtId="0" fontId="141" fillId="0" borderId="0" xfId="24" applyFont="1" applyBorder="1" applyAlignment="1">
      <alignment vertical="center" wrapText="1"/>
      <protection/>
    </xf>
    <xf numFmtId="0" fontId="141" fillId="0" borderId="0" xfId="24" applyFont="1" applyAlignment="1">
      <alignment vertical="center"/>
      <protection/>
    </xf>
    <xf numFmtId="0" fontId="138" fillId="0" borderId="0" xfId="24" applyFont="1" applyAlignment="1" quotePrefix="1">
      <alignment vertical="center" wrapText="1"/>
      <protection/>
    </xf>
    <xf numFmtId="3" fontId="21" fillId="0" borderId="0" xfId="24" applyNumberFormat="1" applyFont="1" applyAlignment="1" quotePrefix="1">
      <alignment horizontal="right" vertical="center" wrapText="1"/>
      <protection/>
    </xf>
    <xf numFmtId="0" fontId="141" fillId="0" borderId="0" xfId="24" applyFont="1" applyAlignment="1" quotePrefix="1">
      <alignment vertical="center" wrapText="1"/>
      <protection/>
    </xf>
    <xf numFmtId="3" fontId="90" fillId="0" borderId="0" xfId="24" applyNumberFormat="1" applyFont="1" applyAlignment="1">
      <alignment vertical="center"/>
      <protection/>
    </xf>
    <xf numFmtId="0" fontId="141" fillId="0" borderId="0" xfId="24" applyFont="1" applyBorder="1" applyAlignment="1">
      <alignment horizontal="center" vertical="center"/>
      <protection/>
    </xf>
    <xf numFmtId="0" fontId="143" fillId="0" borderId="0" xfId="24" applyFont="1" applyBorder="1" applyAlignment="1">
      <alignment horizontal="center" vertical="center"/>
      <protection/>
    </xf>
    <xf numFmtId="0" fontId="143" fillId="0" borderId="0" xfId="24" applyFont="1" applyAlignment="1">
      <alignment vertical="center"/>
      <protection/>
    </xf>
    <xf numFmtId="3" fontId="143" fillId="0" borderId="0" xfId="24" applyNumberFormat="1" applyFont="1" applyAlignment="1">
      <alignment horizontal="right" vertical="center"/>
      <protection/>
    </xf>
    <xf numFmtId="0" fontId="21" fillId="0" borderId="0" xfId="24" applyFont="1" applyAlignment="1">
      <alignment vertical="center"/>
      <protection/>
    </xf>
    <xf numFmtId="0" fontId="138" fillId="0" borderId="0" xfId="24" applyFont="1" applyAlignment="1">
      <alignment horizontal="center" vertical="center"/>
      <protection/>
    </xf>
    <xf numFmtId="0" fontId="138" fillId="0" borderId="0" xfId="24" applyFont="1" applyAlignment="1">
      <alignment horizontal="center" vertical="center"/>
      <protection/>
    </xf>
    <xf numFmtId="3" fontId="145" fillId="0" borderId="0" xfId="24" applyNumberFormat="1" applyFont="1" applyBorder="1" applyAlignment="1">
      <alignment vertical="center"/>
      <protection/>
    </xf>
    <xf numFmtId="0" fontId="138" fillId="0" borderId="0" xfId="24" applyFont="1" applyBorder="1" applyAlignment="1">
      <alignment vertical="center" wrapText="1"/>
      <protection/>
    </xf>
    <xf numFmtId="0" fontId="21" fillId="0" borderId="0" xfId="24" applyFont="1" applyAlignment="1">
      <alignment vertical="center" wrapText="1"/>
      <protection/>
    </xf>
    <xf numFmtId="3" fontId="146" fillId="0" borderId="0" xfId="24" applyNumberFormat="1" applyFont="1" applyBorder="1" applyAlignment="1">
      <alignment vertical="center"/>
      <protection/>
    </xf>
    <xf numFmtId="3" fontId="147" fillId="0" borderId="0" xfId="24" applyNumberFormat="1" applyFont="1" applyAlignment="1">
      <alignment vertical="center" wrapText="1"/>
      <protection/>
    </xf>
    <xf numFmtId="3" fontId="146" fillId="0" borderId="0" xfId="24" applyNumberFormat="1" applyFont="1" applyBorder="1" applyAlignment="1">
      <alignment horizontal="right" vertical="center"/>
      <protection/>
    </xf>
    <xf numFmtId="0" fontId="90" fillId="2" borderId="0" xfId="24" applyFont="1" applyFill="1" applyAlignment="1">
      <alignment horizontal="center" vertical="center"/>
      <protection/>
    </xf>
    <xf numFmtId="0" fontId="90" fillId="0" borderId="0" xfId="24" applyFont="1" applyBorder="1" applyAlignment="1">
      <alignment horizontal="left" vertical="center" wrapText="1"/>
      <protection/>
    </xf>
    <xf numFmtId="3" fontId="139" fillId="0" borderId="0" xfId="24" applyNumberFormat="1" applyFont="1" applyAlignment="1">
      <alignment vertical="center"/>
      <protection/>
    </xf>
    <xf numFmtId="3" fontId="139" fillId="0" borderId="0" xfId="24" applyNumberFormat="1" applyFont="1" applyAlignment="1">
      <alignment vertical="center"/>
      <protection/>
    </xf>
    <xf numFmtId="3" fontId="139" fillId="0" borderId="0" xfId="24" applyNumberFormat="1" applyFont="1" applyAlignment="1">
      <alignment horizontal="right" vertical="center"/>
      <protection/>
    </xf>
    <xf numFmtId="0" fontId="148" fillId="0" borderId="0" xfId="24" applyFont="1" applyBorder="1" applyAlignment="1">
      <alignment vertical="center" wrapText="1"/>
      <protection/>
    </xf>
    <xf numFmtId="0" fontId="149" fillId="0" borderId="0" xfId="24" applyFont="1" applyAlignment="1">
      <alignment vertical="center"/>
      <protection/>
    </xf>
    <xf numFmtId="3" fontId="21" fillId="0" borderId="0" xfId="24" applyNumberFormat="1" applyFont="1" applyBorder="1" applyAlignment="1">
      <alignment vertical="center"/>
      <protection/>
    </xf>
    <xf numFmtId="3" fontId="150" fillId="0" borderId="0" xfId="24" applyNumberFormat="1" applyFont="1" applyAlignment="1">
      <alignment vertical="center" wrapText="1"/>
      <protection/>
    </xf>
    <xf numFmtId="3" fontId="21" fillId="0" borderId="0" xfId="24" applyNumberFormat="1" applyFont="1" applyBorder="1" applyAlignment="1">
      <alignment horizontal="right" vertical="center" wrapText="1"/>
      <protection/>
    </xf>
    <xf numFmtId="3" fontId="21" fillId="0" borderId="0" xfId="24" applyNumberFormat="1" applyFont="1" applyAlignment="1">
      <alignment vertical="center" wrapText="1"/>
      <protection/>
    </xf>
    <xf numFmtId="0" fontId="4" fillId="0" borderId="0" xfId="24" applyFont="1" applyAlignment="1">
      <alignment vertical="center"/>
      <protection/>
    </xf>
    <xf numFmtId="0" fontId="21" fillId="0" borderId="0" xfId="24" applyFont="1" applyAlignment="1">
      <alignment vertical="center"/>
      <protection/>
    </xf>
    <xf numFmtId="0" fontId="90" fillId="0" borderId="0" xfId="24" applyFont="1" applyBorder="1" applyAlignment="1">
      <alignment vertical="center" wrapText="1"/>
      <protection/>
    </xf>
    <xf numFmtId="3" fontId="4" fillId="0" borderId="0" xfId="24" applyNumberFormat="1" applyFont="1" applyAlignment="1">
      <alignment vertical="center"/>
      <protection/>
    </xf>
    <xf numFmtId="3" fontId="4" fillId="0" borderId="0" xfId="24" applyNumberFormat="1" applyFont="1" applyAlignment="1">
      <alignment horizontal="right" vertical="center"/>
      <protection/>
    </xf>
    <xf numFmtId="0" fontId="90" fillId="0" borderId="39" xfId="24" applyFont="1" applyBorder="1" applyAlignment="1">
      <alignment horizontal="center" vertical="center"/>
      <protection/>
    </xf>
    <xf numFmtId="0" fontId="90" fillId="0" borderId="40" xfId="24" applyFont="1" applyBorder="1" applyAlignment="1">
      <alignment horizontal="center" vertical="center"/>
      <protection/>
    </xf>
    <xf numFmtId="3" fontId="90" fillId="0" borderId="41" xfId="24" applyNumberFormat="1" applyFont="1" applyBorder="1" applyAlignment="1">
      <alignment vertical="center"/>
      <protection/>
    </xf>
    <xf numFmtId="3" fontId="90" fillId="0" borderId="41" xfId="24" applyNumberFormat="1" applyFont="1" applyBorder="1" applyAlignment="1">
      <alignment vertical="center"/>
      <protection/>
    </xf>
    <xf numFmtId="0" fontId="141" fillId="0" borderId="0" xfId="24" applyFont="1">
      <alignment/>
      <protection/>
    </xf>
    <xf numFmtId="0" fontId="138" fillId="0" borderId="0" xfId="24" applyFont="1" applyBorder="1" applyAlignment="1">
      <alignment horizontal="left" vertical="center" wrapText="1"/>
      <protection/>
    </xf>
    <xf numFmtId="0" fontId="90" fillId="0" borderId="0" xfId="24" applyFont="1">
      <alignment/>
      <protection/>
    </xf>
    <xf numFmtId="0" fontId="90" fillId="0" borderId="0" xfId="24" applyFont="1" applyAlignment="1" quotePrefix="1">
      <alignment vertical="center" wrapText="1"/>
      <protection/>
    </xf>
    <xf numFmtId="0" fontId="138" fillId="0" borderId="0" xfId="24" applyFont="1" applyBorder="1" applyAlignment="1">
      <alignment horizontal="center" vertical="center"/>
      <protection/>
    </xf>
    <xf numFmtId="0" fontId="139" fillId="0" borderId="0" xfId="24" applyFont="1" applyBorder="1" applyAlignment="1">
      <alignment vertical="center" wrapText="1"/>
      <protection/>
    </xf>
    <xf numFmtId="0" fontId="21" fillId="0" borderId="0" xfId="24" applyFont="1" applyAlignment="1">
      <alignment horizontal="left" vertical="center" wrapText="1"/>
      <protection/>
    </xf>
    <xf numFmtId="3" fontId="138" fillId="0" borderId="40" xfId="24" applyNumberFormat="1" applyFont="1" applyBorder="1" applyAlignment="1">
      <alignment vertical="center"/>
      <protection/>
    </xf>
    <xf numFmtId="3" fontId="21" fillId="0" borderId="40" xfId="24" applyNumberFormat="1" applyFont="1" applyBorder="1" applyAlignment="1" quotePrefix="1">
      <alignment horizontal="right" vertical="center" wrapText="1"/>
      <protection/>
    </xf>
    <xf numFmtId="3" fontId="90" fillId="0" borderId="41" xfId="24" applyNumberFormat="1" applyFont="1" applyBorder="1" applyAlignment="1">
      <alignment horizontal="right" vertical="center" wrapText="1"/>
      <protection/>
    </xf>
    <xf numFmtId="3" fontId="141" fillId="0" borderId="40" xfId="24" applyNumberFormat="1" applyFont="1" applyBorder="1" applyAlignment="1">
      <alignment vertical="center"/>
      <protection/>
    </xf>
    <xf numFmtId="3" fontId="141" fillId="0" borderId="60" xfId="24" applyNumberFormat="1" applyFont="1" applyBorder="1" applyAlignment="1">
      <alignment vertical="center"/>
      <protection/>
    </xf>
    <xf numFmtId="3" fontId="90" fillId="0" borderId="40" xfId="24" applyNumberFormat="1" applyFont="1" applyBorder="1" applyAlignment="1">
      <alignment horizontal="right" vertical="center" wrapText="1"/>
      <protection/>
    </xf>
    <xf numFmtId="0" fontId="138" fillId="0" borderId="0" xfId="24" applyFont="1" applyBorder="1">
      <alignment/>
      <protection/>
    </xf>
    <xf numFmtId="3" fontId="139" fillId="0" borderId="0" xfId="24" applyNumberFormat="1" applyFont="1" applyBorder="1" applyAlignment="1">
      <alignment horizontal="right" vertical="center" wrapText="1"/>
      <protection/>
    </xf>
    <xf numFmtId="3" fontId="138" fillId="0" borderId="0" xfId="24" applyNumberFormat="1" applyFont="1" applyAlignment="1">
      <alignment horizontal="left" vertical="center" wrapText="1"/>
      <protection/>
    </xf>
    <xf numFmtId="0" fontId="138" fillId="0" borderId="0" xfId="24" applyFont="1" applyAlignment="1">
      <alignment horizontal="left" vertical="center"/>
      <protection/>
    </xf>
    <xf numFmtId="0" fontId="17" fillId="0" borderId="0" xfId="0" applyFont="1" applyFill="1" applyAlignment="1">
      <alignment vertical="center"/>
    </xf>
    <xf numFmtId="165" fontId="17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0" fontId="151" fillId="0" borderId="0" xfId="0" applyFont="1" applyFill="1" applyAlignment="1">
      <alignment horizontal="center" vertical="center"/>
    </xf>
    <xf numFmtId="165" fontId="17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52" fillId="0" borderId="41" xfId="0" applyFont="1" applyFill="1" applyBorder="1" applyAlignment="1">
      <alignment horizontal="center" vertical="center" wrapText="1"/>
    </xf>
    <xf numFmtId="165" fontId="152" fillId="0" borderId="41" xfId="0" applyNumberFormat="1" applyFont="1" applyFill="1" applyBorder="1" applyAlignment="1">
      <alignment horizontal="center" vertical="center" wrapText="1"/>
    </xf>
    <xf numFmtId="0" fontId="152" fillId="0" borderId="22" xfId="0" applyFont="1" applyFill="1" applyBorder="1" applyAlignment="1">
      <alignment horizontal="center" vertical="center" wrapText="1"/>
    </xf>
    <xf numFmtId="165" fontId="152" fillId="0" borderId="2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 quotePrefix="1">
      <alignment horizontal="center" vertical="center"/>
    </xf>
    <xf numFmtId="165" fontId="17" fillId="0" borderId="0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76" xfId="0" applyFont="1" applyFill="1" applyBorder="1" applyAlignment="1" quotePrefix="1">
      <alignment horizontal="center" vertical="center"/>
    </xf>
    <xf numFmtId="0" fontId="17" fillId="0" borderId="76" xfId="0" applyFont="1" applyFill="1" applyBorder="1" applyAlignment="1">
      <alignment vertical="center"/>
    </xf>
    <xf numFmtId="165" fontId="17" fillId="0" borderId="76" xfId="0" applyNumberFormat="1" applyFont="1" applyFill="1" applyBorder="1" applyAlignment="1">
      <alignment vertical="center"/>
    </xf>
    <xf numFmtId="0" fontId="152" fillId="0" borderId="41" xfId="0" applyFont="1" applyFill="1" applyBorder="1" applyAlignment="1">
      <alignment horizontal="center" vertical="center"/>
    </xf>
    <xf numFmtId="165" fontId="152" fillId="0" borderId="41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left" vertical="center"/>
    </xf>
    <xf numFmtId="165" fontId="152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0" fontId="102" fillId="0" borderId="41" xfId="0" applyFont="1" applyFill="1" applyBorder="1" applyAlignment="1">
      <alignment horizontal="center" vertical="center" wrapText="1"/>
    </xf>
    <xf numFmtId="0" fontId="102" fillId="0" borderId="60" xfId="0" applyFont="1" applyFill="1" applyBorder="1" applyAlignment="1">
      <alignment horizontal="center" vertical="center" wrapText="1"/>
    </xf>
    <xf numFmtId="165" fontId="102" fillId="0" borderId="4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39" xfId="0" applyFont="1" applyFill="1" applyBorder="1" applyAlignment="1">
      <alignment vertical="center"/>
    </xf>
    <xf numFmtId="0" fontId="102" fillId="0" borderId="40" xfId="0" applyFont="1" applyFill="1" applyBorder="1" applyAlignment="1">
      <alignment horizontal="center" vertical="center"/>
    </xf>
    <xf numFmtId="0" fontId="102" fillId="0" borderId="40" xfId="0" applyFont="1" applyFill="1" applyBorder="1" applyAlignment="1">
      <alignment vertical="center"/>
    </xf>
    <xf numFmtId="165" fontId="102" fillId="0" borderId="4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6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justify" vertical="center"/>
    </xf>
    <xf numFmtId="186" fontId="17" fillId="0" borderId="0" xfId="0" applyNumberFormat="1" applyFont="1" applyFill="1" applyAlignment="1">
      <alignment horizontal="right"/>
    </xf>
    <xf numFmtId="0" fontId="152" fillId="0" borderId="39" xfId="0" applyFont="1" applyFill="1" applyBorder="1" applyAlignment="1">
      <alignment horizontal="center" vertical="center" wrapText="1"/>
    </xf>
    <xf numFmtId="0" fontId="152" fillId="0" borderId="60" xfId="0" applyFont="1" applyFill="1" applyBorder="1" applyAlignment="1">
      <alignment horizontal="center" vertical="center" wrapText="1"/>
    </xf>
    <xf numFmtId="186" fontId="152" fillId="0" borderId="41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6" xfId="0" applyFont="1" applyFill="1" applyBorder="1" applyAlignment="1">
      <alignment horizontal="center" vertical="center" wrapText="1"/>
    </xf>
    <xf numFmtId="0" fontId="17" fillId="0" borderId="97" xfId="0" applyFont="1" applyFill="1" applyBorder="1" applyAlignment="1">
      <alignment horizontal="center" vertical="center" wrapText="1"/>
    </xf>
    <xf numFmtId="186" fontId="17" fillId="0" borderId="8" xfId="0" applyNumberFormat="1" applyFont="1" applyFill="1" applyBorder="1" applyAlignment="1">
      <alignment horizontal="center" vertical="center" wrapText="1"/>
    </xf>
    <xf numFmtId="0" fontId="152" fillId="0" borderId="0" xfId="0" applyFont="1" applyFill="1" applyAlignment="1">
      <alignment horizontal="center" vertical="center"/>
    </xf>
    <xf numFmtId="0" fontId="152" fillId="0" borderId="0" xfId="0" applyFont="1" applyFill="1" applyAlignment="1" quotePrefix="1">
      <alignment horizontal="center" vertical="center"/>
    </xf>
    <xf numFmtId="0" fontId="152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0" fontId="152" fillId="0" borderId="8" xfId="0" applyFont="1" applyFill="1" applyBorder="1" applyAlignment="1">
      <alignment horizontal="center" vertical="center"/>
    </xf>
    <xf numFmtId="0" fontId="152" fillId="0" borderId="6" xfId="0" applyFont="1" applyFill="1" applyBorder="1" applyAlignment="1">
      <alignment horizontal="center" vertical="center"/>
    </xf>
    <xf numFmtId="0" fontId="152" fillId="0" borderId="44" xfId="0" applyFont="1" applyFill="1" applyBorder="1" applyAlignment="1">
      <alignment horizontal="center" vertical="center"/>
    </xf>
    <xf numFmtId="186" fontId="152" fillId="0" borderId="8" xfId="0" applyNumberFormat="1" applyFont="1" applyFill="1" applyBorder="1" applyAlignment="1">
      <alignment vertical="center"/>
    </xf>
    <xf numFmtId="0" fontId="152" fillId="0" borderId="0" xfId="0" applyFont="1" applyFill="1" applyBorder="1" applyAlignment="1">
      <alignment horizontal="center" vertical="center"/>
    </xf>
    <xf numFmtId="186" fontId="152" fillId="0" borderId="0" xfId="0" applyNumberFormat="1" applyFont="1" applyFill="1" applyBorder="1" applyAlignment="1">
      <alignment vertical="center"/>
    </xf>
    <xf numFmtId="0" fontId="152" fillId="0" borderId="0" xfId="0" applyNumberFormat="1" applyFont="1" applyFill="1" applyAlignment="1" quotePrefix="1">
      <alignment horizontal="right" vertical="center"/>
    </xf>
    <xf numFmtId="186" fontId="17" fillId="0" borderId="0" xfId="0" applyNumberFormat="1" applyFont="1" applyFill="1" applyBorder="1" applyAlignment="1">
      <alignment vertical="center"/>
    </xf>
    <xf numFmtId="0" fontId="152" fillId="0" borderId="0" xfId="0" applyFont="1" applyFill="1" applyBorder="1" applyAlignment="1">
      <alignment horizontal="left" vertical="center"/>
    </xf>
    <xf numFmtId="186" fontId="17" fillId="0" borderId="0" xfId="0" applyNumberFormat="1" applyFont="1" applyFill="1" applyBorder="1" applyAlignment="1">
      <alignment vertical="center"/>
    </xf>
    <xf numFmtId="0" fontId="153" fillId="0" borderId="6" xfId="0" applyFont="1" applyFill="1" applyBorder="1" applyAlignment="1">
      <alignment horizontal="center" vertical="center"/>
    </xf>
    <xf numFmtId="0" fontId="153" fillId="0" borderId="44" xfId="0" applyFont="1" applyFill="1" applyBorder="1" applyAlignment="1">
      <alignment horizontal="center" vertical="center"/>
    </xf>
    <xf numFmtId="0" fontId="152" fillId="0" borderId="0" xfId="0" applyFont="1" applyFill="1" applyAlignment="1">
      <alignment vertical="center"/>
    </xf>
    <xf numFmtId="0" fontId="152" fillId="0" borderId="0" xfId="0" applyFont="1" applyFill="1" applyAlignment="1" quotePrefix="1">
      <alignment horizontal="right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186" fontId="17" fillId="0" borderId="8" xfId="0" applyNumberFormat="1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vertical="center"/>
    </xf>
    <xf numFmtId="0" fontId="152" fillId="0" borderId="0" xfId="0" applyFont="1" applyFill="1" applyBorder="1" applyAlignment="1">
      <alignment horizontal="right" vertical="center"/>
    </xf>
    <xf numFmtId="0" fontId="152" fillId="0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 quotePrefix="1">
      <alignment horizontal="left" vertical="center"/>
    </xf>
    <xf numFmtId="0" fontId="102" fillId="0" borderId="0" xfId="0" applyFont="1" applyFill="1" applyAlignment="1">
      <alignment vertical="center"/>
    </xf>
    <xf numFmtId="0" fontId="152" fillId="0" borderId="39" xfId="0" applyFont="1" applyFill="1" applyBorder="1" applyAlignment="1">
      <alignment horizontal="center" vertical="center"/>
    </xf>
    <xf numFmtId="0" fontId="152" fillId="0" borderId="40" xfId="0" applyFont="1" applyFill="1" applyBorder="1" applyAlignment="1">
      <alignment horizontal="center" vertical="center"/>
    </xf>
    <xf numFmtId="0" fontId="152" fillId="0" borderId="60" xfId="0" applyFont="1" applyFill="1" applyBorder="1" applyAlignment="1">
      <alignment horizontal="center" vertical="center"/>
    </xf>
    <xf numFmtId="186" fontId="152" fillId="0" borderId="4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54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right" vertical="center"/>
    </xf>
    <xf numFmtId="0" fontId="102" fillId="0" borderId="39" xfId="0" applyFont="1" applyFill="1" applyBorder="1" applyAlignment="1">
      <alignment vertical="center" wrapText="1"/>
    </xf>
    <xf numFmtId="0" fontId="144" fillId="0" borderId="0" xfId="0" applyFont="1" applyFill="1" applyBorder="1" applyAlignment="1">
      <alignment horizontal="center" vertical="center"/>
    </xf>
    <xf numFmtId="0" fontId="14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02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02" fillId="0" borderId="39" xfId="0" applyFont="1" applyFill="1" applyBorder="1" applyAlignment="1">
      <alignment horizontal="center" vertical="center"/>
    </xf>
    <xf numFmtId="0" fontId="102" fillId="0" borderId="60" xfId="0" applyFont="1" applyFill="1" applyBorder="1" applyAlignment="1">
      <alignment horizontal="center" vertical="center"/>
    </xf>
    <xf numFmtId="0" fontId="144" fillId="0" borderId="0" xfId="0" applyFont="1" applyFill="1" applyAlignment="1">
      <alignment horizontal="center" vertical="center"/>
    </xf>
    <xf numFmtId="0" fontId="144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165" fontId="2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102" fillId="0" borderId="6" xfId="0" applyFont="1" applyFill="1" applyBorder="1" applyAlignment="1">
      <alignment horizontal="center" vertical="center"/>
    </xf>
    <xf numFmtId="0" fontId="102" fillId="0" borderId="7" xfId="0" applyFont="1" applyFill="1" applyBorder="1" applyAlignment="1">
      <alignment vertical="center"/>
    </xf>
    <xf numFmtId="0" fontId="102" fillId="0" borderId="44" xfId="0" applyFont="1" applyFill="1" applyBorder="1" applyAlignment="1">
      <alignment horizontal="left" vertical="center"/>
    </xf>
    <xf numFmtId="165" fontId="102" fillId="0" borderId="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5" fontId="102" fillId="0" borderId="0" xfId="0" applyNumberFormat="1" applyFont="1" applyFill="1" applyBorder="1" applyAlignment="1">
      <alignment vertical="center"/>
    </xf>
    <xf numFmtId="0" fontId="10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02" fillId="2" borderId="0" xfId="0" applyFont="1" applyFill="1" applyAlignment="1">
      <alignment horizontal="center" vertical="center"/>
    </xf>
    <xf numFmtId="0" fontId="10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02" fillId="2" borderId="0" xfId="0" applyFont="1" applyFill="1" applyBorder="1" applyAlignment="1">
      <alignment horizontal="center" vertical="center"/>
    </xf>
    <xf numFmtId="0" fontId="10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165" fontId="6" fillId="2" borderId="0" xfId="0" applyNumberFormat="1" applyFont="1" applyFill="1" applyBorder="1" applyAlignment="1">
      <alignment vertical="center"/>
    </xf>
    <xf numFmtId="0" fontId="102" fillId="2" borderId="6" xfId="0" applyFont="1" applyFill="1" applyBorder="1" applyAlignment="1">
      <alignment horizontal="center" vertical="center"/>
    </xf>
    <xf numFmtId="0" fontId="102" fillId="2" borderId="7" xfId="0" applyFont="1" applyFill="1" applyBorder="1" applyAlignment="1">
      <alignment vertical="center"/>
    </xf>
    <xf numFmtId="0" fontId="102" fillId="2" borderId="44" xfId="0" applyFont="1" applyFill="1" applyBorder="1" applyAlignment="1">
      <alignment horizontal="left" vertical="center"/>
    </xf>
    <xf numFmtId="165" fontId="102" fillId="2" borderId="8" xfId="0" applyNumberFormat="1" applyFont="1" applyFill="1" applyBorder="1" applyAlignment="1">
      <alignment vertical="center"/>
    </xf>
    <xf numFmtId="0" fontId="102" fillId="2" borderId="0" xfId="0" applyFont="1" applyFill="1" applyBorder="1" applyAlignment="1">
      <alignment horizontal="left" vertical="center"/>
    </xf>
    <xf numFmtId="165" fontId="102" fillId="2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2" fillId="0" borderId="0" xfId="0" applyFont="1" applyFill="1" applyBorder="1" applyAlignment="1">
      <alignment horizontal="left" vertical="center"/>
    </xf>
    <xf numFmtId="0" fontId="144" fillId="0" borderId="6" xfId="0" applyFont="1" applyFill="1" applyBorder="1" applyAlignment="1">
      <alignment horizontal="center" vertical="center"/>
    </xf>
    <xf numFmtId="0" fontId="144" fillId="0" borderId="7" xfId="0" applyFont="1" applyFill="1" applyBorder="1" applyAlignment="1">
      <alignment vertical="center"/>
    </xf>
    <xf numFmtId="0" fontId="144" fillId="0" borderId="44" xfId="0" applyFont="1" applyFill="1" applyBorder="1" applyAlignment="1">
      <alignment horizontal="left" vertical="center"/>
    </xf>
    <xf numFmtId="165" fontId="144" fillId="0" borderId="8" xfId="0" applyNumberFormat="1" applyFont="1" applyFill="1" applyBorder="1" applyAlignment="1">
      <alignment vertical="center"/>
    </xf>
    <xf numFmtId="165" fontId="102" fillId="0" borderId="0" xfId="0" applyNumberFormat="1" applyFont="1" applyFill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102" fillId="0" borderId="0" xfId="0" applyFont="1" applyFill="1" applyBorder="1" applyAlignment="1">
      <alignment horizontal="left" vertical="center" wrapText="1"/>
    </xf>
    <xf numFmtId="0" fontId="102" fillId="0" borderId="0" xfId="0" applyFont="1" applyFill="1" applyBorder="1" applyAlignment="1">
      <alignment horizontal="left" vertical="center" wrapText="1"/>
    </xf>
    <xf numFmtId="0" fontId="102" fillId="0" borderId="0" xfId="0" applyFont="1" applyFill="1" applyBorder="1" applyAlignment="1">
      <alignment vertical="center"/>
    </xf>
    <xf numFmtId="0" fontId="102" fillId="0" borderId="39" xfId="0" applyFont="1" applyFill="1" applyBorder="1" applyAlignment="1">
      <alignment horizontal="center" vertical="center"/>
    </xf>
    <xf numFmtId="0" fontId="102" fillId="0" borderId="40" xfId="0" applyFont="1" applyFill="1" applyBorder="1" applyAlignment="1">
      <alignment horizontal="center" vertical="center"/>
    </xf>
    <xf numFmtId="0" fontId="102" fillId="0" borderId="60" xfId="0" applyFont="1" applyFill="1" applyBorder="1" applyAlignment="1">
      <alignment horizontal="center" vertical="center"/>
    </xf>
    <xf numFmtId="165" fontId="102" fillId="2" borderId="41" xfId="0" applyNumberFormat="1" applyFont="1" applyFill="1" applyBorder="1" applyAlignment="1">
      <alignment vertical="center"/>
    </xf>
    <xf numFmtId="0" fontId="21" fillId="0" borderId="0" xfId="0" applyFont="1" applyFill="1" applyAlignment="1" quotePrefix="1">
      <alignment vertical="center"/>
    </xf>
    <xf numFmtId="0" fontId="144" fillId="0" borderId="39" xfId="0" applyFont="1" applyFill="1" applyBorder="1" applyAlignment="1">
      <alignment horizontal="center" vertical="center"/>
    </xf>
    <xf numFmtId="0" fontId="144" fillId="0" borderId="40" xfId="0" applyFont="1" applyFill="1" applyBorder="1" applyAlignment="1">
      <alignment horizontal="center" vertical="center"/>
    </xf>
    <xf numFmtId="0" fontId="144" fillId="0" borderId="60" xfId="0" applyFont="1" applyFill="1" applyBorder="1" applyAlignment="1">
      <alignment horizontal="center" vertical="center"/>
    </xf>
    <xf numFmtId="165" fontId="144" fillId="0" borderId="41" xfId="0" applyNumberFormat="1" applyFont="1" applyFill="1" applyBorder="1" applyAlignment="1">
      <alignment vertical="center"/>
    </xf>
    <xf numFmtId="165" fontId="144" fillId="2" borderId="4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 quotePrefix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vertical="center" wrapText="1"/>
    </xf>
    <xf numFmtId="0" fontId="102" fillId="0" borderId="39" xfId="0" applyFont="1" applyFill="1" applyBorder="1" applyAlignment="1">
      <alignment horizontal="center" vertical="center" wrapText="1"/>
    </xf>
    <xf numFmtId="0" fontId="102" fillId="0" borderId="60" xfId="0" applyFont="1" applyFill="1" applyBorder="1" applyAlignment="1">
      <alignment horizontal="center" vertical="center" wrapText="1"/>
    </xf>
    <xf numFmtId="165" fontId="102" fillId="0" borderId="41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 quotePrefix="1">
      <alignment horizontal="right" vertical="center" wrapText="1"/>
    </xf>
    <xf numFmtId="165" fontId="6" fillId="0" borderId="0" xfId="0" applyNumberFormat="1" applyFont="1" applyFill="1" applyAlignment="1" quotePrefix="1">
      <alignment horizontal="right" vertical="center" wrapText="1"/>
    </xf>
    <xf numFmtId="165" fontId="102" fillId="0" borderId="4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102" fillId="0" borderId="41" xfId="0" applyFont="1" applyFill="1" applyBorder="1" applyAlignment="1">
      <alignment horizontal="center" vertical="center"/>
    </xf>
    <xf numFmtId="165" fontId="102" fillId="0" borderId="41" xfId="0" applyNumberFormat="1" applyFont="1" applyFill="1" applyBorder="1" applyAlignment="1">
      <alignment horizontal="right" vertical="center"/>
    </xf>
    <xf numFmtId="165" fontId="102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155" fillId="0" borderId="0" xfId="0" applyFont="1" applyFill="1" applyAlignment="1">
      <alignment horizontal="center" vertical="center" wrapText="1"/>
    </xf>
    <xf numFmtId="0" fontId="144" fillId="0" borderId="0" xfId="0" applyFont="1" applyFill="1" applyAlignment="1">
      <alignment horizontal="left" vertical="center"/>
    </xf>
    <xf numFmtId="165" fontId="102" fillId="0" borderId="0" xfId="0" applyNumberFormat="1" applyFont="1" applyFill="1" applyBorder="1" applyAlignment="1" quotePrefix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65" fontId="6" fillId="0" borderId="0" xfId="0" applyNumberFormat="1" applyFont="1" applyFill="1" applyBorder="1" applyAlignment="1" quotePrefix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 quotePrefix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02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102" fillId="0" borderId="41" xfId="0" applyFont="1" applyBorder="1" applyAlignment="1">
      <alignment horizontal="center" vertical="center" wrapText="1"/>
    </xf>
    <xf numFmtId="0" fontId="102" fillId="0" borderId="41" xfId="0" applyFont="1" applyBorder="1" applyAlignment="1">
      <alignment horizontal="center" vertical="center"/>
    </xf>
    <xf numFmtId="0" fontId="102" fillId="0" borderId="41" xfId="0" applyFont="1" applyBorder="1" applyAlignment="1">
      <alignment horizontal="centerContinuous" vertical="center" wrapText="1"/>
    </xf>
    <xf numFmtId="165" fontId="102" fillId="0" borderId="41" xfId="0" applyNumberFormat="1" applyFont="1" applyBorder="1" applyAlignment="1">
      <alignment horizontal="centerContinuous" vertical="center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 wrapText="1"/>
    </xf>
    <xf numFmtId="0" fontId="102" fillId="0" borderId="39" xfId="0" applyFont="1" applyBorder="1" applyAlignment="1">
      <alignment horizontal="centerContinuous" vertical="center"/>
    </xf>
    <xf numFmtId="0" fontId="102" fillId="0" borderId="60" xfId="0" applyFont="1" applyBorder="1" applyAlignment="1">
      <alignment horizontal="centerContinuous" vertical="center"/>
    </xf>
    <xf numFmtId="165" fontId="102" fillId="0" borderId="41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5" fontId="102" fillId="0" borderId="60" xfId="0" applyNumberFormat="1" applyFont="1" applyBorder="1" applyAlignment="1">
      <alignment horizontal="right" vertical="center"/>
    </xf>
    <xf numFmtId="0" fontId="40" fillId="0" borderId="39" xfId="0" applyFont="1" applyBorder="1" applyAlignment="1">
      <alignment horizontal="left" vertical="center"/>
    </xf>
    <xf numFmtId="0" fontId="40" fillId="0" borderId="6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102" fillId="0" borderId="39" xfId="0" applyFont="1" applyBorder="1" applyAlignment="1">
      <alignment horizontal="left" vertical="center" wrapText="1"/>
    </xf>
    <xf numFmtId="0" fontId="102" fillId="0" borderId="60" xfId="0" applyFont="1" applyBorder="1" applyAlignment="1">
      <alignment horizontal="left" vertical="center" wrapText="1"/>
    </xf>
    <xf numFmtId="0" fontId="144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44" fillId="0" borderId="0" xfId="0" applyFont="1" applyAlignment="1">
      <alignment horizontal="center" vertical="center"/>
    </xf>
    <xf numFmtId="3" fontId="42" fillId="0" borderId="0" xfId="0" applyNumberFormat="1" applyFont="1" applyAlignment="1">
      <alignment vertical="center"/>
    </xf>
    <xf numFmtId="3" fontId="44" fillId="0" borderId="0" xfId="0" applyNumberFormat="1" applyFont="1" applyAlignment="1">
      <alignment horizontal="center" vertical="center"/>
    </xf>
    <xf numFmtId="3" fontId="42" fillId="0" borderId="76" xfId="0" applyNumberFormat="1" applyFont="1" applyBorder="1" applyAlignment="1">
      <alignment horizontal="right" vertical="center"/>
    </xf>
    <xf numFmtId="3" fontId="48" fillId="0" borderId="62" xfId="0" applyNumberFormat="1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 wrapText="1"/>
    </xf>
    <xf numFmtId="3" fontId="48" fillId="0" borderId="98" xfId="0" applyNumberFormat="1" applyFont="1" applyBorder="1" applyAlignment="1">
      <alignment horizontal="center" vertical="center" wrapText="1"/>
    </xf>
    <xf numFmtId="3" fontId="48" fillId="0" borderId="22" xfId="0" applyNumberFormat="1" applyFont="1" applyBorder="1" applyAlignment="1">
      <alignment horizontal="center" vertical="center"/>
    </xf>
    <xf numFmtId="3" fontId="48" fillId="0" borderId="98" xfId="0" applyNumberFormat="1" applyFont="1" applyBorder="1" applyAlignment="1">
      <alignment horizontal="center" vertical="center"/>
    </xf>
    <xf numFmtId="3" fontId="48" fillId="0" borderId="99" xfId="0" applyNumberFormat="1" applyFont="1" applyBorder="1" applyAlignment="1">
      <alignment horizontal="center" vertical="center"/>
    </xf>
    <xf numFmtId="3" fontId="48" fillId="0" borderId="99" xfId="0" applyNumberFormat="1" applyFont="1" applyBorder="1" applyAlignment="1">
      <alignment horizontal="center" vertical="center" wrapText="1"/>
    </xf>
    <xf numFmtId="3" fontId="48" fillId="0" borderId="100" xfId="0" applyNumberFormat="1" applyFont="1" applyBorder="1" applyAlignment="1">
      <alignment horizontal="center" vertical="center" wrapText="1"/>
    </xf>
    <xf numFmtId="3" fontId="48" fillId="0" borderId="101" xfId="0" applyNumberFormat="1" applyFont="1" applyBorder="1" applyAlignment="1">
      <alignment horizontal="center" vertical="center"/>
    </xf>
    <xf numFmtId="3" fontId="48" fillId="0" borderId="102" xfId="0" applyNumberFormat="1" applyFont="1" applyBorder="1" applyAlignment="1">
      <alignment horizontal="center" vertical="center"/>
    </xf>
    <xf numFmtId="3" fontId="48" fillId="0" borderId="103" xfId="0" applyNumberFormat="1" applyFont="1" applyBorder="1" applyAlignment="1">
      <alignment horizontal="center" vertical="center"/>
    </xf>
    <xf numFmtId="3" fontId="42" fillId="0" borderId="104" xfId="0" applyNumberFormat="1" applyFont="1" applyBorder="1" applyAlignment="1">
      <alignment horizontal="center" vertical="center"/>
    </xf>
    <xf numFmtId="3" fontId="42" fillId="0" borderId="105" xfId="0" applyNumberFormat="1" applyFont="1" applyBorder="1" applyAlignment="1">
      <alignment horizontal="center" vertical="center"/>
    </xf>
    <xf numFmtId="3" fontId="42" fillId="0" borderId="106" xfId="0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vertical="center"/>
    </xf>
    <xf numFmtId="3" fontId="42" fillId="0" borderId="0" xfId="0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right" vertical="center"/>
    </xf>
    <xf numFmtId="3" fontId="47" fillId="0" borderId="0" xfId="0" applyNumberFormat="1" applyFont="1" applyBorder="1" applyAlignment="1">
      <alignment vertical="center"/>
    </xf>
    <xf numFmtId="3" fontId="159" fillId="0" borderId="0" xfId="0" applyNumberFormat="1" applyFont="1" applyBorder="1" applyAlignment="1">
      <alignment horizontal="right" vertical="center"/>
    </xf>
    <xf numFmtId="3" fontId="43" fillId="0" borderId="41" xfId="0" applyNumberFormat="1" applyFont="1" applyBorder="1" applyAlignment="1">
      <alignment horizontal="center" vertical="center"/>
    </xf>
    <xf numFmtId="3" fontId="43" fillId="0" borderId="41" xfId="0" applyNumberFormat="1" applyFont="1" applyBorder="1" applyAlignment="1">
      <alignment horizontal="right" vertical="center"/>
    </xf>
    <xf numFmtId="3" fontId="159" fillId="0" borderId="0" xfId="0" applyNumberFormat="1" applyFont="1" applyAlignment="1">
      <alignment vertical="center"/>
    </xf>
    <xf numFmtId="44" fontId="144" fillId="0" borderId="0" xfId="26" applyFont="1" applyBorder="1" applyAlignment="1">
      <alignment horizontal="justify" vertical="center" wrapText="1"/>
    </xf>
    <xf numFmtId="44" fontId="21" fillId="0" borderId="0" xfId="26" applyFont="1" applyBorder="1" applyAlignment="1">
      <alignment horizontal="justify" vertical="center" wrapText="1"/>
    </xf>
    <xf numFmtId="44" fontId="144" fillId="0" borderId="0" xfId="26" applyFont="1" applyBorder="1" applyAlignment="1">
      <alignment horizontal="justify" vertical="center" wrapText="1"/>
    </xf>
    <xf numFmtId="44" fontId="21" fillId="0" borderId="0" xfId="26" applyFont="1" applyBorder="1" applyAlignment="1">
      <alignment horizontal="justify" vertical="center" wrapText="1"/>
    </xf>
    <xf numFmtId="0" fontId="144" fillId="0" borderId="0" xfId="0" applyFont="1" applyBorder="1" applyAlignment="1">
      <alignment horizontal="justify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144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169" fontId="7" fillId="0" borderId="0" xfId="0" applyNumberFormat="1" applyFont="1" applyAlignment="1">
      <alignment horizontal="left" vertical="center" wrapText="1"/>
    </xf>
    <xf numFmtId="169" fontId="6" fillId="0" borderId="0" xfId="0" applyNumberFormat="1" applyFont="1" applyAlignment="1">
      <alignment horizontal="right" vertical="center"/>
    </xf>
    <xf numFmtId="0" fontId="6" fillId="0" borderId="28" xfId="0" applyFont="1" applyBorder="1" applyAlignment="1">
      <alignment horizontal="left" vertical="center" wrapText="1"/>
    </xf>
    <xf numFmtId="164" fontId="6" fillId="0" borderId="15" xfId="0" applyNumberFormat="1" applyFont="1" applyBorder="1" applyAlignment="1">
      <alignment horizontal="left" vertical="center" wrapText="1"/>
    </xf>
    <xf numFmtId="16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69" fontId="6" fillId="0" borderId="63" xfId="0" applyNumberFormat="1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169" fontId="6" fillId="0" borderId="36" xfId="0" applyNumberFormat="1" applyFont="1" applyBorder="1" applyAlignment="1">
      <alignment horizontal="center" vertical="center" wrapText="1"/>
    </xf>
    <xf numFmtId="0" fontId="160" fillId="0" borderId="107" xfId="0" applyFont="1" applyBorder="1" applyAlignment="1">
      <alignment vertical="center" wrapText="1"/>
    </xf>
    <xf numFmtId="164" fontId="161" fillId="0" borderId="94" xfId="0" applyNumberFormat="1" applyFont="1" applyBorder="1" applyAlignment="1">
      <alignment horizontal="right" vertical="center"/>
    </xf>
    <xf numFmtId="164" fontId="161" fillId="0" borderId="108" xfId="0" applyNumberFormat="1" applyFont="1" applyBorder="1" applyAlignment="1">
      <alignment horizontal="right" vertical="center"/>
    </xf>
    <xf numFmtId="0" fontId="160" fillId="0" borderId="109" xfId="0" applyFont="1" applyBorder="1" applyAlignment="1">
      <alignment horizontal="left" vertical="center" wrapText="1"/>
    </xf>
    <xf numFmtId="164" fontId="98" fillId="0" borderId="94" xfId="0" applyNumberFormat="1" applyFont="1" applyBorder="1" applyAlignment="1">
      <alignment vertical="center"/>
    </xf>
    <xf numFmtId="164" fontId="161" fillId="0" borderId="110" xfId="0" applyNumberFormat="1" applyFont="1" applyBorder="1" applyAlignment="1">
      <alignment vertical="center"/>
    </xf>
    <xf numFmtId="0" fontId="121" fillId="0" borderId="111" xfId="0" applyFont="1" applyBorder="1" applyAlignment="1">
      <alignment vertical="center" wrapText="1"/>
    </xf>
    <xf numFmtId="164" fontId="121" fillId="0" borderId="0" xfId="0" applyNumberFormat="1" applyFont="1" applyBorder="1" applyAlignment="1">
      <alignment horizontal="right" vertical="center"/>
    </xf>
    <xf numFmtId="169" fontId="121" fillId="0" borderId="0" xfId="0" applyNumberFormat="1" applyFont="1" applyBorder="1" applyAlignment="1">
      <alignment horizontal="right" vertical="center" wrapText="1"/>
    </xf>
    <xf numFmtId="0" fontId="95" fillId="0" borderId="93" xfId="0" applyFont="1" applyBorder="1" applyAlignment="1">
      <alignment horizontal="left" vertical="center" wrapText="1"/>
    </xf>
    <xf numFmtId="164" fontId="95" fillId="0" borderId="0" xfId="0" applyNumberFormat="1" applyFont="1" applyBorder="1" applyAlignment="1">
      <alignment horizontal="right" vertical="center"/>
    </xf>
    <xf numFmtId="169" fontId="95" fillId="0" borderId="0" xfId="0" applyNumberFormat="1" applyFont="1" applyBorder="1" applyAlignment="1">
      <alignment horizontal="right" vertical="center"/>
    </xf>
    <xf numFmtId="4" fontId="95" fillId="0" borderId="112" xfId="0" applyNumberFormat="1" applyFont="1" applyBorder="1" applyAlignment="1">
      <alignment vertical="center"/>
    </xf>
    <xf numFmtId="0" fontId="95" fillId="0" borderId="93" xfId="0" applyFont="1" applyBorder="1" applyAlignment="1">
      <alignment horizontal="left" vertical="center"/>
    </xf>
    <xf numFmtId="0" fontId="95" fillId="0" borderId="93" xfId="0" applyFont="1" applyBorder="1" applyAlignment="1">
      <alignment vertical="center"/>
    </xf>
    <xf numFmtId="0" fontId="95" fillId="0" borderId="93" xfId="0" applyFont="1" applyBorder="1" applyAlignment="1">
      <alignment vertical="center" wrapText="1"/>
    </xf>
    <xf numFmtId="164" fontId="95" fillId="0" borderId="0" xfId="0" applyNumberFormat="1" applyFont="1" applyBorder="1" applyAlignment="1">
      <alignment vertical="center"/>
    </xf>
    <xf numFmtId="0" fontId="10" fillId="0" borderId="113" xfId="0" applyFont="1" applyBorder="1" applyAlignment="1">
      <alignment vertical="center" wrapText="1"/>
    </xf>
    <xf numFmtId="164" fontId="10" fillId="0" borderId="21" xfId="0" applyNumberFormat="1" applyFont="1" applyBorder="1" applyAlignment="1">
      <alignment horizontal="right" vertical="center"/>
    </xf>
    <xf numFmtId="164" fontId="10" fillId="0" borderId="114" xfId="0" applyNumberFormat="1" applyFont="1" applyBorder="1" applyAlignment="1">
      <alignment horizontal="right" vertical="center"/>
    </xf>
    <xf numFmtId="0" fontId="95" fillId="0" borderId="115" xfId="0" applyFont="1" applyBorder="1" applyAlignment="1">
      <alignment vertical="center"/>
    </xf>
    <xf numFmtId="164" fontId="95" fillId="0" borderId="21" xfId="0" applyNumberFormat="1" applyFont="1" applyBorder="1" applyAlignment="1">
      <alignment vertical="center"/>
    </xf>
    <xf numFmtId="164" fontId="10" fillId="0" borderId="116" xfId="0" applyNumberFormat="1" applyFont="1" applyBorder="1" applyAlignment="1">
      <alignment vertical="center"/>
    </xf>
    <xf numFmtId="0" fontId="97" fillId="0" borderId="84" xfId="0" applyFont="1" applyBorder="1" applyAlignment="1">
      <alignment horizontal="center" vertical="center" wrapText="1"/>
    </xf>
    <xf numFmtId="164" fontId="97" fillId="0" borderId="84" xfId="0" applyNumberFormat="1" applyFont="1" applyBorder="1" applyAlignment="1">
      <alignment horizontal="right" vertical="center" wrapText="1"/>
    </xf>
    <xf numFmtId="4" fontId="97" fillId="0" borderId="84" xfId="0" applyNumberFormat="1" applyFont="1" applyBorder="1" applyAlignment="1">
      <alignment horizontal="right" vertical="center" wrapText="1"/>
    </xf>
    <xf numFmtId="0" fontId="96" fillId="0" borderId="84" xfId="0" applyFont="1" applyBorder="1" applyAlignment="1">
      <alignment horizontal="center" vertical="center" wrapText="1"/>
    </xf>
    <xf numFmtId="164" fontId="96" fillId="0" borderId="117" xfId="0" applyNumberFormat="1" applyFont="1" applyBorder="1" applyAlignment="1">
      <alignment vertical="center"/>
    </xf>
    <xf numFmtId="4" fontId="96" fillId="0" borderId="117" xfId="0" applyNumberFormat="1" applyFont="1" applyBorder="1" applyAlignment="1">
      <alignment vertical="center"/>
    </xf>
    <xf numFmtId="0" fontId="9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0" xfId="0" applyNumberFormat="1" applyFont="1" applyAlignment="1">
      <alignment horizontal="right" vertical="top"/>
    </xf>
    <xf numFmtId="164" fontId="161" fillId="0" borderId="118" xfId="0" applyNumberFormat="1" applyFont="1" applyBorder="1" applyAlignment="1">
      <alignment vertical="center"/>
    </xf>
    <xf numFmtId="164" fontId="121" fillId="0" borderId="0" xfId="0" applyNumberFormat="1" applyFont="1" applyBorder="1" applyAlignment="1">
      <alignment horizontal="right" vertical="center" wrapText="1"/>
    </xf>
    <xf numFmtId="4" fontId="121" fillId="0" borderId="0" xfId="0" applyNumberFormat="1" applyFont="1" applyBorder="1" applyAlignment="1">
      <alignment horizontal="right" vertical="center" wrapText="1"/>
    </xf>
    <xf numFmtId="0" fontId="96" fillId="0" borderId="113" xfId="0" applyFont="1" applyBorder="1" applyAlignment="1">
      <alignment vertical="center" wrapText="1"/>
    </xf>
    <xf numFmtId="164" fontId="96" fillId="0" borderId="21" xfId="0" applyNumberFormat="1" applyFont="1" applyBorder="1" applyAlignment="1">
      <alignment horizontal="right" vertical="center" wrapText="1"/>
    </xf>
    <xf numFmtId="169" fontId="96" fillId="0" borderId="21" xfId="0" applyNumberFormat="1" applyFont="1" applyBorder="1" applyAlignment="1">
      <alignment horizontal="right" vertical="center" wrapText="1"/>
    </xf>
    <xf numFmtId="0" fontId="6" fillId="0" borderId="115" xfId="0" applyFont="1" applyBorder="1" applyAlignment="1">
      <alignment horizontal="left" vertical="center" wrapText="1"/>
    </xf>
    <xf numFmtId="164" fontId="6" fillId="0" borderId="21" xfId="0" applyNumberFormat="1" applyFont="1" applyBorder="1" applyAlignment="1">
      <alignment horizontal="left" vertical="center" wrapText="1"/>
    </xf>
    <xf numFmtId="169" fontId="96" fillId="0" borderId="116" xfId="0" applyNumberFormat="1" applyFont="1" applyBorder="1" applyAlignment="1">
      <alignment horizontal="right" vertical="center" wrapText="1"/>
    </xf>
    <xf numFmtId="4" fontId="97" fillId="0" borderId="41" xfId="0" applyNumberFormat="1" applyFont="1" applyBorder="1" applyAlignment="1">
      <alignment horizontal="right" vertical="center" wrapText="1"/>
    </xf>
    <xf numFmtId="4" fontId="95" fillId="0" borderId="100" xfId="0" applyNumberFormat="1" applyFont="1" applyBorder="1" applyAlignment="1">
      <alignment vertical="center"/>
    </xf>
    <xf numFmtId="169" fontId="96" fillId="0" borderId="119" xfId="0" applyNumberFormat="1" applyFont="1" applyBorder="1" applyAlignment="1">
      <alignment horizontal="right" vertical="center" wrapText="1"/>
    </xf>
    <xf numFmtId="0" fontId="42" fillId="0" borderId="0" xfId="21" applyFont="1" applyBorder="1" applyAlignment="1">
      <alignment vertical="center"/>
      <protection/>
    </xf>
    <xf numFmtId="0" fontId="163" fillId="0" borderId="0" xfId="21" applyFont="1" applyBorder="1" applyAlignment="1">
      <alignment vertical="center"/>
      <protection/>
    </xf>
    <xf numFmtId="0" fontId="42" fillId="0" borderId="0" xfId="21" applyFont="1" applyBorder="1" applyAlignment="1">
      <alignment horizontal="right" vertical="center"/>
      <protection/>
    </xf>
    <xf numFmtId="0" fontId="155" fillId="0" borderId="0" xfId="21" applyFont="1" applyAlignment="1">
      <alignment horizontal="center" vertical="center"/>
      <protection/>
    </xf>
    <xf numFmtId="0" fontId="144" fillId="0" borderId="120" xfId="21" applyFont="1" applyBorder="1" applyAlignment="1">
      <alignment horizontal="center" vertical="center"/>
      <protection/>
    </xf>
    <xf numFmtId="0" fontId="144" fillId="0" borderId="121" xfId="21" applyFont="1" applyBorder="1" applyAlignment="1">
      <alignment horizontal="center" vertical="center"/>
      <protection/>
    </xf>
    <xf numFmtId="0" fontId="144" fillId="0" borderId="95" xfId="21" applyFont="1" applyBorder="1" applyAlignment="1">
      <alignment horizontal="center" vertical="center"/>
      <protection/>
    </xf>
    <xf numFmtId="0" fontId="144" fillId="0" borderId="122" xfId="21" applyFont="1" applyBorder="1" applyAlignment="1">
      <alignment horizontal="center" vertical="center"/>
      <protection/>
    </xf>
    <xf numFmtId="0" fontId="144" fillId="0" borderId="83" xfId="21" applyFont="1" applyBorder="1" applyAlignment="1">
      <alignment horizontal="center" vertical="center" wrapText="1"/>
      <protection/>
    </xf>
    <xf numFmtId="0" fontId="144" fillId="0" borderId="120" xfId="21" applyFont="1" applyBorder="1" applyAlignment="1">
      <alignment horizontal="center" vertical="center" wrapText="1"/>
      <protection/>
    </xf>
    <xf numFmtId="0" fontId="144" fillId="0" borderId="123" xfId="21" applyFont="1" applyBorder="1" applyAlignment="1">
      <alignment horizontal="center" vertical="center"/>
      <protection/>
    </xf>
    <xf numFmtId="0" fontId="164" fillId="0" borderId="124" xfId="21" applyFont="1" applyBorder="1" applyAlignment="1">
      <alignment horizontal="center" vertical="center" wrapText="1"/>
      <protection/>
    </xf>
    <xf numFmtId="0" fontId="164" fillId="0" borderId="125" xfId="21" applyFont="1" applyBorder="1" applyAlignment="1">
      <alignment horizontal="center" vertical="center" wrapText="1"/>
      <protection/>
    </xf>
    <xf numFmtId="0" fontId="164" fillId="0" borderId="126" xfId="21" applyFont="1" applyBorder="1" applyAlignment="1">
      <alignment horizontal="center" vertical="center"/>
      <protection/>
    </xf>
    <xf numFmtId="0" fontId="144" fillId="0" borderId="84" xfId="21" applyFont="1" applyBorder="1" applyAlignment="1">
      <alignment horizontal="center" vertical="center" wrapText="1"/>
      <protection/>
    </xf>
    <xf numFmtId="0" fontId="144" fillId="0" borderId="123" xfId="21" applyFont="1" applyBorder="1" applyAlignment="1">
      <alignment horizontal="center" vertical="center" wrapText="1"/>
      <protection/>
    </xf>
    <xf numFmtId="0" fontId="144" fillId="0" borderId="0" xfId="21" applyFont="1" applyBorder="1" applyAlignment="1">
      <alignment horizontal="center" vertical="center"/>
      <protection/>
    </xf>
    <xf numFmtId="0" fontId="164" fillId="0" borderId="0" xfId="21" applyFont="1" applyBorder="1" applyAlignment="1">
      <alignment horizontal="center" vertical="center" wrapText="1"/>
      <protection/>
    </xf>
    <xf numFmtId="0" fontId="164" fillId="0" borderId="0" xfId="21" applyFont="1" applyBorder="1" applyAlignment="1">
      <alignment horizontal="center" vertical="center"/>
      <protection/>
    </xf>
    <xf numFmtId="0" fontId="144" fillId="0" borderId="0" xfId="21" applyFont="1" applyBorder="1" applyAlignment="1">
      <alignment horizontal="center" vertical="center" wrapText="1"/>
      <protection/>
    </xf>
    <xf numFmtId="0" fontId="165" fillId="0" borderId="0" xfId="21" applyFont="1" applyBorder="1" applyAlignment="1">
      <alignment vertical="center"/>
      <protection/>
    </xf>
    <xf numFmtId="3" fontId="163" fillId="0" borderId="0" xfId="21" applyNumberFormat="1" applyFont="1" applyBorder="1" applyAlignment="1">
      <alignment vertical="center"/>
      <protection/>
    </xf>
    <xf numFmtId="3" fontId="42" fillId="0" borderId="0" xfId="21" applyNumberFormat="1" applyFont="1" applyBorder="1" applyAlignment="1">
      <alignment vertical="center"/>
      <protection/>
    </xf>
    <xf numFmtId="0" fontId="43" fillId="0" borderId="41" xfId="21" applyFont="1" applyBorder="1" applyAlignment="1">
      <alignment horizontal="center" vertical="center"/>
      <protection/>
    </xf>
    <xf numFmtId="3" fontId="43" fillId="0" borderId="41" xfId="21" applyNumberFormat="1" applyFont="1" applyBorder="1" applyAlignment="1">
      <alignment vertical="center"/>
      <protection/>
    </xf>
    <xf numFmtId="0" fontId="43" fillId="0" borderId="0" xfId="21" applyFont="1" applyBorder="1" applyAlignment="1">
      <alignment horizontal="center" vertical="center"/>
      <protection/>
    </xf>
    <xf numFmtId="3" fontId="43" fillId="0" borderId="0" xfId="21" applyNumberFormat="1" applyFont="1" applyBorder="1" applyAlignment="1">
      <alignment vertical="center"/>
      <protection/>
    </xf>
    <xf numFmtId="0" fontId="43" fillId="0" borderId="83" xfId="21" applyFont="1" applyBorder="1" applyAlignment="1">
      <alignment horizontal="center" vertical="center"/>
      <protection/>
    </xf>
    <xf numFmtId="3" fontId="43" fillId="0" borderId="83" xfId="21" applyNumberFormat="1" applyFont="1" applyBorder="1" applyAlignment="1">
      <alignment horizontal="right" vertical="center"/>
      <protection/>
    </xf>
    <xf numFmtId="0" fontId="43" fillId="0" borderId="84" xfId="21" applyFont="1" applyBorder="1" applyAlignment="1">
      <alignment horizontal="center" vertical="center"/>
      <protection/>
    </xf>
    <xf numFmtId="3" fontId="43" fillId="0" borderId="84" xfId="21" applyNumberFormat="1" applyFont="1" applyBorder="1" applyAlignment="1">
      <alignment horizontal="right" vertical="center"/>
      <protection/>
    </xf>
    <xf numFmtId="0" fontId="48" fillId="0" borderId="0" xfId="22" applyFont="1" applyAlignment="1">
      <alignment horizontal="center"/>
      <protection/>
    </xf>
    <xf numFmtId="0" fontId="42" fillId="0" borderId="0" xfId="22">
      <alignment/>
      <protection/>
    </xf>
    <xf numFmtId="0" fontId="42" fillId="0" borderId="0" xfId="22" applyAlignment="1">
      <alignment horizontal="center"/>
      <protection/>
    </xf>
    <xf numFmtId="0" fontId="42" fillId="0" borderId="76" xfId="22" applyBorder="1" applyAlignment="1">
      <alignment horizontal="right"/>
      <protection/>
    </xf>
    <xf numFmtId="0" fontId="43" fillId="0" borderId="41" xfId="22" applyFont="1" applyBorder="1" applyAlignment="1">
      <alignment horizontal="center" vertical="center"/>
      <protection/>
    </xf>
    <xf numFmtId="0" fontId="43" fillId="0" borderId="39" xfId="22" applyFont="1" applyBorder="1" applyAlignment="1">
      <alignment horizontal="center" vertical="center"/>
      <protection/>
    </xf>
    <xf numFmtId="0" fontId="43" fillId="0" borderId="60" xfId="22" applyFont="1" applyBorder="1" applyAlignment="1">
      <alignment horizontal="center" vertical="center"/>
      <protection/>
    </xf>
    <xf numFmtId="0" fontId="166" fillId="0" borderId="2" xfId="22" applyFont="1" applyBorder="1">
      <alignment/>
      <protection/>
    </xf>
    <xf numFmtId="0" fontId="42" fillId="0" borderId="24" xfId="22" applyBorder="1">
      <alignment/>
      <protection/>
    </xf>
    <xf numFmtId="0" fontId="42" fillId="0" borderId="0" xfId="22" applyBorder="1">
      <alignment/>
      <protection/>
    </xf>
    <xf numFmtId="0" fontId="166" fillId="0" borderId="99" xfId="22" applyFont="1" applyBorder="1">
      <alignment/>
      <protection/>
    </xf>
    <xf numFmtId="3" fontId="42" fillId="0" borderId="2" xfId="22" applyNumberFormat="1" applyBorder="1">
      <alignment/>
      <protection/>
    </xf>
    <xf numFmtId="3" fontId="42" fillId="0" borderId="98" xfId="22" applyNumberFormat="1" applyBorder="1">
      <alignment/>
      <protection/>
    </xf>
    <xf numFmtId="0" fontId="163" fillId="0" borderId="2" xfId="22" applyFont="1" applyBorder="1">
      <alignment/>
      <protection/>
    </xf>
    <xf numFmtId="3" fontId="42" fillId="0" borderId="0" xfId="22" applyNumberFormat="1" applyBorder="1">
      <alignment/>
      <protection/>
    </xf>
    <xf numFmtId="0" fontId="163" fillId="0" borderId="99" xfId="22" applyFont="1" applyBorder="1">
      <alignment/>
      <protection/>
    </xf>
    <xf numFmtId="3" fontId="42" fillId="0" borderId="100" xfId="22" applyNumberFormat="1" applyBorder="1">
      <alignment/>
      <protection/>
    </xf>
    <xf numFmtId="0" fontId="42" fillId="0" borderId="2" xfId="22" applyBorder="1">
      <alignment/>
      <protection/>
    </xf>
    <xf numFmtId="0" fontId="42" fillId="0" borderId="99" xfId="22" applyBorder="1">
      <alignment/>
      <protection/>
    </xf>
    <xf numFmtId="0" fontId="163" fillId="0" borderId="127" xfId="22" applyFont="1" applyBorder="1">
      <alignment/>
      <protection/>
    </xf>
    <xf numFmtId="3" fontId="163" fillId="0" borderId="127" xfId="22" applyNumberFormat="1" applyFont="1" applyBorder="1">
      <alignment/>
      <protection/>
    </xf>
    <xf numFmtId="3" fontId="163" fillId="0" borderId="128" xfId="22" applyNumberFormat="1" applyFont="1" applyBorder="1">
      <alignment/>
      <protection/>
    </xf>
    <xf numFmtId="0" fontId="163" fillId="0" borderId="129" xfId="22" applyFont="1" applyBorder="1">
      <alignment/>
      <protection/>
    </xf>
    <xf numFmtId="3" fontId="163" fillId="0" borderId="130" xfId="22" applyNumberFormat="1" applyFont="1" applyBorder="1">
      <alignment/>
      <protection/>
    </xf>
    <xf numFmtId="0" fontId="42" fillId="0" borderId="100" xfId="22" applyBorder="1">
      <alignment/>
      <protection/>
    </xf>
    <xf numFmtId="0" fontId="42" fillId="0" borderId="2" xfId="22" applyBorder="1" applyAlignment="1">
      <alignment horizontal="center"/>
      <protection/>
    </xf>
    <xf numFmtId="0" fontId="43" fillId="0" borderId="41" xfId="22" applyFont="1" applyBorder="1" applyAlignment="1">
      <alignment horizontal="center"/>
      <protection/>
    </xf>
    <xf numFmtId="3" fontId="43" fillId="0" borderId="39" xfId="22" applyNumberFormat="1" applyFont="1" applyBorder="1">
      <alignment/>
      <protection/>
    </xf>
    <xf numFmtId="3" fontId="43" fillId="0" borderId="40" xfId="22" applyNumberFormat="1" applyFont="1" applyBorder="1">
      <alignment/>
      <protection/>
    </xf>
    <xf numFmtId="0" fontId="42" fillId="0" borderId="41" xfId="22" applyBorder="1">
      <alignment/>
      <protection/>
    </xf>
    <xf numFmtId="3" fontId="43" fillId="0" borderId="60" xfId="22" applyNumberFormat="1" applyFont="1" applyBorder="1">
      <alignment/>
      <protection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vertical="center"/>
    </xf>
    <xf numFmtId="0" fontId="49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83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131" xfId="0" applyFont="1" applyBorder="1" applyAlignment="1">
      <alignment horizontal="center" vertical="center"/>
    </xf>
    <xf numFmtId="3" fontId="48" fillId="0" borderId="131" xfId="0" applyNumberFormat="1" applyFont="1" applyBorder="1" applyAlignment="1">
      <alignment horizontal="center" vertical="center" wrapText="1"/>
    </xf>
    <xf numFmtId="0" fontId="49" fillId="0" borderId="132" xfId="0" applyFont="1" applyBorder="1" applyAlignment="1">
      <alignment horizontal="left" vertical="center" wrapText="1"/>
    </xf>
    <xf numFmtId="0" fontId="49" fillId="0" borderId="133" xfId="0" applyFont="1" applyBorder="1" applyAlignment="1">
      <alignment horizontal="center" vertical="center" wrapText="1"/>
    </xf>
    <xf numFmtId="3" fontId="49" fillId="0" borderId="134" xfId="0" applyNumberFormat="1" applyFont="1" applyBorder="1" applyAlignment="1">
      <alignment vertical="center" wrapText="1"/>
    </xf>
    <xf numFmtId="0" fontId="49" fillId="0" borderId="134" xfId="0" applyFont="1" applyBorder="1" applyAlignment="1">
      <alignment horizontal="center" vertical="center" wrapText="1"/>
    </xf>
    <xf numFmtId="0" fontId="49" fillId="0" borderId="135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36" xfId="0" applyFont="1" applyBorder="1" applyAlignment="1">
      <alignment horizontal="left" vertical="center" wrapText="1"/>
    </xf>
    <xf numFmtId="0" fontId="49" fillId="0" borderId="137" xfId="0" applyFont="1" applyBorder="1" applyAlignment="1">
      <alignment horizontal="center" vertical="center" wrapText="1"/>
    </xf>
    <xf numFmtId="0" fontId="49" fillId="0" borderId="138" xfId="0" applyFont="1" applyBorder="1" applyAlignment="1">
      <alignment vertical="center" wrapText="1"/>
    </xf>
    <xf numFmtId="0" fontId="49" fillId="0" borderId="135" xfId="0" applyFont="1" applyBorder="1" applyAlignment="1">
      <alignment horizontal="center" vertical="center" wrapText="1"/>
    </xf>
    <xf numFmtId="0" fontId="49" fillId="0" borderId="132" xfId="0" applyFont="1" applyBorder="1" applyAlignment="1">
      <alignment vertical="center" wrapText="1"/>
    </xf>
    <xf numFmtId="0" fontId="49" fillId="0" borderId="133" xfId="0" applyFont="1" applyBorder="1" applyAlignment="1">
      <alignment horizontal="center" vertical="center" wrapText="1"/>
    </xf>
    <xf numFmtId="3" fontId="49" fillId="0" borderId="133" xfId="0" applyNumberFormat="1" applyFont="1" applyBorder="1" applyAlignment="1">
      <alignment vertical="center" wrapText="1"/>
    </xf>
    <xf numFmtId="0" fontId="49" fillId="0" borderId="139" xfId="0" applyFont="1" applyBorder="1" applyAlignment="1">
      <alignment horizontal="center" vertical="center" wrapText="1"/>
    </xf>
    <xf numFmtId="0" fontId="49" fillId="0" borderId="140" xfId="0" applyFont="1" applyBorder="1" applyAlignment="1">
      <alignment vertical="center" wrapText="1"/>
    </xf>
    <xf numFmtId="0" fontId="49" fillId="0" borderId="141" xfId="0" applyFont="1" applyBorder="1" applyAlignment="1">
      <alignment horizontal="center" vertical="center" wrapText="1"/>
    </xf>
    <xf numFmtId="3" fontId="49" fillId="0" borderId="141" xfId="0" applyNumberFormat="1" applyFont="1" applyBorder="1" applyAlignment="1">
      <alignment vertical="center" wrapText="1"/>
    </xf>
    <xf numFmtId="0" fontId="49" fillId="0" borderId="142" xfId="0" applyFont="1" applyBorder="1" applyAlignment="1">
      <alignment horizontal="center" vertical="center" wrapText="1"/>
    </xf>
    <xf numFmtId="0" fontId="49" fillId="0" borderId="104" xfId="0" applyFont="1" applyBorder="1" applyAlignment="1">
      <alignment vertical="center" wrapText="1"/>
    </xf>
    <xf numFmtId="0" fontId="49" fillId="0" borderId="143" xfId="0" applyFont="1" applyBorder="1" applyAlignment="1">
      <alignment horizontal="center" vertical="center" wrapText="1"/>
    </xf>
    <xf numFmtId="3" fontId="49" fillId="0" borderId="143" xfId="0" applyNumberFormat="1" applyFont="1" applyBorder="1" applyAlignment="1">
      <alignment vertical="center" wrapText="1"/>
    </xf>
    <xf numFmtId="0" fontId="49" fillId="0" borderId="105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/>
    </xf>
    <xf numFmtId="0" fontId="48" fillId="0" borderId="41" xfId="0" applyFont="1" applyBorder="1" applyAlignment="1">
      <alignment horizontal="justify" vertical="center"/>
    </xf>
    <xf numFmtId="3" fontId="48" fillId="0" borderId="41" xfId="0" applyNumberFormat="1" applyFont="1" applyBorder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2" fillId="0" borderId="0" xfId="25" applyFont="1" applyAlignment="1">
      <alignment vertical="center"/>
      <protection/>
    </xf>
    <xf numFmtId="0" fontId="42" fillId="0" borderId="0" xfId="25" applyFont="1" applyAlignment="1">
      <alignment horizontal="right" vertical="center"/>
      <protection/>
    </xf>
    <xf numFmtId="0" fontId="42" fillId="0" borderId="0" xfId="25" applyFont="1" applyAlignment="1">
      <alignment horizontal="right" vertical="center"/>
      <protection/>
    </xf>
    <xf numFmtId="0" fontId="48" fillId="0" borderId="0" xfId="25" applyFont="1" applyAlignment="1">
      <alignment vertical="center"/>
      <protection/>
    </xf>
    <xf numFmtId="0" fontId="43" fillId="0" borderId="62" xfId="25" applyFont="1" applyBorder="1" applyAlignment="1">
      <alignment horizontal="center" vertical="center"/>
      <protection/>
    </xf>
    <xf numFmtId="0" fontId="43" fillId="0" borderId="83" xfId="25" applyFont="1" applyBorder="1" applyAlignment="1">
      <alignment horizontal="center" vertical="center" wrapText="1"/>
      <protection/>
    </xf>
    <xf numFmtId="0" fontId="43" fillId="0" borderId="103" xfId="25" applyFont="1" applyBorder="1" applyAlignment="1">
      <alignment horizontal="center" vertical="center"/>
      <protection/>
    </xf>
    <xf numFmtId="0" fontId="43" fillId="0" borderId="84" xfId="25" applyFont="1" applyBorder="1" applyAlignment="1">
      <alignment horizontal="center" vertical="center" wrapText="1"/>
      <protection/>
    </xf>
    <xf numFmtId="3" fontId="42" fillId="0" borderId="0" xfId="25" applyNumberFormat="1" applyFont="1" applyAlignment="1">
      <alignment vertical="center"/>
      <protection/>
    </xf>
    <xf numFmtId="3" fontId="43" fillId="0" borderId="0" xfId="25" applyNumberFormat="1" applyFont="1" applyAlignment="1">
      <alignment vertical="center"/>
      <protection/>
    </xf>
    <xf numFmtId="0" fontId="165" fillId="0" borderId="0" xfId="25" applyFont="1" applyAlignment="1">
      <alignment horizontal="center" vertical="center"/>
      <protection/>
    </xf>
    <xf numFmtId="0" fontId="165" fillId="0" borderId="0" xfId="25" applyFont="1" applyAlignment="1">
      <alignment horizontal="center" vertical="center"/>
      <protection/>
    </xf>
    <xf numFmtId="0" fontId="42" fillId="0" borderId="0" xfId="25" applyFont="1" applyAlignment="1">
      <alignment vertical="center" wrapText="1"/>
      <protection/>
    </xf>
    <xf numFmtId="0" fontId="42" fillId="0" borderId="0" xfId="25" applyFont="1" applyBorder="1" applyAlignment="1">
      <alignment vertical="center"/>
      <protection/>
    </xf>
    <xf numFmtId="0" fontId="42" fillId="0" borderId="0" xfId="25" applyFont="1" applyAlignment="1">
      <alignment horizontal="left" vertical="center" wrapText="1"/>
      <protection/>
    </xf>
    <xf numFmtId="0" fontId="42" fillId="0" borderId="0" xfId="25" applyFont="1" applyBorder="1" applyAlignment="1">
      <alignment vertical="center" wrapText="1"/>
      <protection/>
    </xf>
    <xf numFmtId="0" fontId="168" fillId="0" borderId="0" xfId="25" applyFont="1" applyAlignment="1">
      <alignment horizontal="center" vertical="center"/>
      <protection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wrapText="1"/>
    </xf>
    <xf numFmtId="0" fontId="87" fillId="0" borderId="144" xfId="0" applyFont="1" applyBorder="1" applyAlignment="1">
      <alignment horizontal="center" vertical="center" wrapText="1"/>
    </xf>
    <xf numFmtId="164" fontId="87" fillId="0" borderId="28" xfId="0" applyNumberFormat="1" applyFont="1" applyBorder="1" applyAlignment="1">
      <alignment horizontal="center" vertical="center" wrapText="1"/>
    </xf>
    <xf numFmtId="164" fontId="87" fillId="0" borderId="15" xfId="0" applyNumberFormat="1" applyFont="1" applyBorder="1" applyAlignment="1">
      <alignment horizontal="center" vertical="center" wrapText="1"/>
    </xf>
    <xf numFmtId="164" fontId="87" fillId="0" borderId="63" xfId="0" applyNumberFormat="1" applyFont="1" applyBorder="1" applyAlignment="1">
      <alignment horizontal="center" vertical="center" wrapText="1"/>
    </xf>
    <xf numFmtId="4" fontId="87" fillId="0" borderId="28" xfId="0" applyNumberFormat="1" applyFont="1" applyBorder="1" applyAlignment="1">
      <alignment horizontal="center" vertical="center" wrapText="1"/>
    </xf>
    <xf numFmtId="4" fontId="87" fillId="0" borderId="15" xfId="0" applyNumberFormat="1" applyFont="1" applyBorder="1" applyAlignment="1">
      <alignment horizontal="center" vertical="center" wrapText="1"/>
    </xf>
    <xf numFmtId="4" fontId="87" fillId="0" borderId="63" xfId="0" applyNumberFormat="1" applyFont="1" applyBorder="1" applyAlignment="1">
      <alignment horizontal="center" vertical="center" wrapText="1"/>
    </xf>
    <xf numFmtId="0" fontId="87" fillId="0" borderId="117" xfId="0" applyFont="1" applyBorder="1" applyAlignment="1">
      <alignment horizontal="center" vertical="center" wrapText="1"/>
    </xf>
    <xf numFmtId="164" fontId="87" fillId="0" borderId="36" xfId="0" applyNumberFormat="1" applyFont="1" applyBorder="1" applyAlignment="1">
      <alignment horizontal="center" vertical="center" wrapText="1"/>
    </xf>
    <xf numFmtId="169" fontId="87" fillId="0" borderId="36" xfId="0" applyNumberFormat="1" applyFont="1" applyBorder="1" applyAlignment="1">
      <alignment horizontal="center" vertical="center" wrapText="1"/>
    </xf>
    <xf numFmtId="169" fontId="87" fillId="0" borderId="28" xfId="0" applyNumberFormat="1" applyFont="1" applyBorder="1" applyAlignment="1">
      <alignment horizontal="center" vertical="center" wrapText="1"/>
    </xf>
    <xf numFmtId="4" fontId="87" fillId="0" borderId="36" xfId="0" applyNumberFormat="1" applyFont="1" applyBorder="1" applyAlignment="1">
      <alignment horizontal="center" vertical="center" wrapText="1"/>
    </xf>
    <xf numFmtId="3" fontId="128" fillId="0" borderId="145" xfId="0" applyNumberFormat="1" applyFont="1" applyBorder="1" applyAlignment="1">
      <alignment vertical="center"/>
    </xf>
    <xf numFmtId="3" fontId="93" fillId="0" borderId="9" xfId="0" applyNumberFormat="1" applyFont="1" applyBorder="1" applyAlignment="1">
      <alignment horizontal="right" vertical="center" wrapText="1"/>
    </xf>
    <xf numFmtId="3" fontId="128" fillId="0" borderId="9" xfId="0" applyNumberFormat="1" applyFont="1" applyBorder="1" applyAlignment="1">
      <alignment vertical="center"/>
    </xf>
    <xf numFmtId="3" fontId="128" fillId="0" borderId="146" xfId="0" applyNumberFormat="1" applyFont="1" applyBorder="1" applyAlignment="1">
      <alignment vertical="center"/>
    </xf>
    <xf numFmtId="3" fontId="128" fillId="0" borderId="9" xfId="0" applyNumberFormat="1" applyFont="1" applyBorder="1" applyAlignment="1">
      <alignment horizontal="right" vertical="center" wrapText="1"/>
    </xf>
    <xf numFmtId="3" fontId="94" fillId="0" borderId="9" xfId="0" applyNumberFormat="1" applyFont="1" applyBorder="1" applyAlignment="1">
      <alignment horizontal="right" vertical="center"/>
    </xf>
    <xf numFmtId="3" fontId="94" fillId="0" borderId="146" xfId="0" applyNumberFormat="1" applyFont="1" applyBorder="1" applyAlignment="1">
      <alignment horizontal="right" vertical="center"/>
    </xf>
    <xf numFmtId="3" fontId="93" fillId="0" borderId="9" xfId="0" applyNumberFormat="1" applyFont="1" applyBorder="1" applyAlignment="1">
      <alignment horizontal="right" vertical="center"/>
    </xf>
    <xf numFmtId="3" fontId="96" fillId="0" borderId="9" xfId="0" applyNumberFormat="1" applyFont="1" applyBorder="1" applyAlignment="1">
      <alignment horizontal="right" vertical="center"/>
    </xf>
    <xf numFmtId="3" fontId="96" fillId="0" borderId="146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3" fontId="130" fillId="0" borderId="9" xfId="0" applyNumberFormat="1" applyFont="1" applyBorder="1" applyAlignment="1">
      <alignment horizontal="right" vertical="center"/>
    </xf>
    <xf numFmtId="3" fontId="130" fillId="0" borderId="79" xfId="0" applyNumberFormat="1" applyFont="1" applyBorder="1" applyAlignment="1">
      <alignment horizontal="right" vertical="center"/>
    </xf>
    <xf numFmtId="3" fontId="130" fillId="0" borderId="146" xfId="0" applyNumberFormat="1" applyFont="1" applyBorder="1" applyAlignment="1">
      <alignment horizontal="right" vertical="center"/>
    </xf>
    <xf numFmtId="49" fontId="93" fillId="0" borderId="9" xfId="0" applyNumberFormat="1" applyFont="1" applyBorder="1" applyAlignment="1">
      <alignment horizontal="right" vertical="center"/>
    </xf>
    <xf numFmtId="49" fontId="128" fillId="0" borderId="146" xfId="0" applyNumberFormat="1" applyFont="1" applyBorder="1" applyAlignment="1">
      <alignment horizontal="right" vertical="center"/>
    </xf>
    <xf numFmtId="3" fontId="96" fillId="0" borderId="58" xfId="0" applyNumberFormat="1" applyFont="1" applyBorder="1" applyAlignment="1">
      <alignment horizontal="right" vertical="center"/>
    </xf>
    <xf numFmtId="3" fontId="96" fillId="0" borderId="80" xfId="0" applyNumberFormat="1" applyFont="1" applyBorder="1" applyAlignment="1">
      <alignment horizontal="right" vertical="center"/>
    </xf>
    <xf numFmtId="3" fontId="96" fillId="0" borderId="147" xfId="0" applyNumberFormat="1" applyFont="1" applyBorder="1" applyAlignment="1">
      <alignment horizontal="right" vertical="center"/>
    </xf>
    <xf numFmtId="0" fontId="169" fillId="0" borderId="148" xfId="0" applyFont="1" applyBorder="1" applyAlignment="1">
      <alignment horizontal="center" vertical="center"/>
    </xf>
    <xf numFmtId="3" fontId="119" fillId="0" borderId="41" xfId="0" applyNumberFormat="1" applyFont="1" applyBorder="1" applyAlignment="1">
      <alignment horizontal="right" vertical="center" wrapText="1"/>
    </xf>
    <xf numFmtId="3" fontId="119" fillId="0" borderId="149" xfId="0" applyNumberFormat="1" applyFont="1" applyBorder="1" applyAlignment="1">
      <alignment horizontal="right" vertical="center" wrapText="1"/>
    </xf>
    <xf numFmtId="3" fontId="96" fillId="0" borderId="150" xfId="0" applyNumberFormat="1" applyFont="1" applyBorder="1" applyAlignment="1">
      <alignment horizontal="right" vertical="center"/>
    </xf>
    <xf numFmtId="0" fontId="97" fillId="0" borderId="148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93" fillId="0" borderId="45" xfId="0" applyFont="1" applyBorder="1" applyAlignment="1">
      <alignment horizontal="left" vertical="center" wrapText="1"/>
    </xf>
    <xf numFmtId="0" fontId="93" fillId="0" borderId="47" xfId="0" applyFont="1" applyBorder="1" applyAlignment="1">
      <alignment horizontal="left" vertical="center" wrapText="1"/>
    </xf>
    <xf numFmtId="0" fontId="94" fillId="0" borderId="47" xfId="0" applyFont="1" applyBorder="1" applyAlignment="1">
      <alignment horizontal="left" vertical="center" wrapText="1"/>
    </xf>
    <xf numFmtId="164" fontId="94" fillId="0" borderId="146" xfId="0" applyNumberFormat="1" applyFont="1" applyBorder="1" applyAlignment="1">
      <alignment horizontal="right" vertical="center"/>
    </xf>
    <xf numFmtId="0" fontId="95" fillId="0" borderId="47" xfId="0" applyFont="1" applyBorder="1" applyAlignment="1">
      <alignment vertical="center" wrapText="1"/>
    </xf>
    <xf numFmtId="164" fontId="128" fillId="0" borderId="146" xfId="0" applyNumberFormat="1" applyFont="1" applyBorder="1" applyAlignment="1">
      <alignment vertical="center"/>
    </xf>
    <xf numFmtId="0" fontId="35" fillId="0" borderId="47" xfId="0" applyFont="1" applyBorder="1" applyAlignment="1">
      <alignment vertical="center" wrapText="1"/>
    </xf>
    <xf numFmtId="3" fontId="96" fillId="0" borderId="9" xfId="0" applyNumberFormat="1" applyFont="1" applyBorder="1" applyAlignment="1">
      <alignment horizontal="right" vertical="center"/>
    </xf>
    <xf numFmtId="3" fontId="94" fillId="0" borderId="9" xfId="0" applyNumberFormat="1" applyFont="1" applyBorder="1" applyAlignment="1">
      <alignment horizontal="right" vertical="center"/>
    </xf>
    <xf numFmtId="164" fontId="96" fillId="2" borderId="146" xfId="0" applyNumberFormat="1" applyFont="1" applyFill="1" applyBorder="1" applyAlignment="1">
      <alignment vertical="center"/>
    </xf>
    <xf numFmtId="3" fontId="96" fillId="0" borderId="146" xfId="0" applyNumberFormat="1" applyFont="1" applyBorder="1" applyAlignment="1">
      <alignment horizontal="right" vertical="center"/>
    </xf>
    <xf numFmtId="0" fontId="95" fillId="0" borderId="47" xfId="0" applyFont="1" applyBorder="1" applyAlignment="1">
      <alignment vertical="center"/>
    </xf>
    <xf numFmtId="164" fontId="96" fillId="0" borderId="146" xfId="0" applyNumberFormat="1" applyFont="1" applyBorder="1" applyAlignment="1">
      <alignment vertical="center"/>
    </xf>
    <xf numFmtId="3" fontId="131" fillId="0" borderId="9" xfId="0" applyNumberFormat="1" applyFont="1" applyBorder="1" applyAlignment="1">
      <alignment vertical="center"/>
    </xf>
    <xf numFmtId="3" fontId="131" fillId="0" borderId="146" xfId="0" applyNumberFormat="1" applyFont="1" applyBorder="1" applyAlignment="1">
      <alignment vertical="center"/>
    </xf>
    <xf numFmtId="0" fontId="98" fillId="0" borderId="47" xfId="0" applyFont="1" applyBorder="1" applyAlignment="1">
      <alignment vertical="center" wrapText="1"/>
    </xf>
    <xf numFmtId="3" fontId="98" fillId="0" borderId="9" xfId="0" applyNumberFormat="1" applyFont="1" applyBorder="1" applyAlignment="1">
      <alignment vertical="center"/>
    </xf>
    <xf numFmtId="0" fontId="41" fillId="0" borderId="47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40" fillId="0" borderId="47" xfId="0" applyFont="1" applyBorder="1" applyAlignment="1">
      <alignment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3" fontId="131" fillId="0" borderId="81" xfId="0" applyNumberFormat="1" applyFont="1" applyBorder="1" applyAlignment="1">
      <alignment vertical="center"/>
    </xf>
    <xf numFmtId="3" fontId="131" fillId="0" borderId="151" xfId="0" applyNumberFormat="1" applyFont="1" applyBorder="1" applyAlignment="1">
      <alignment vertical="center"/>
    </xf>
    <xf numFmtId="0" fontId="97" fillId="0" borderId="148" xfId="0" applyFont="1" applyBorder="1" applyAlignment="1">
      <alignment horizontal="center" vertical="center"/>
    </xf>
    <xf numFmtId="164" fontId="119" fillId="2" borderId="67" xfId="0" applyNumberFormat="1" applyFont="1" applyFill="1" applyBorder="1" applyAlignment="1">
      <alignment vertical="center"/>
    </xf>
    <xf numFmtId="3" fontId="98" fillId="0" borderId="81" xfId="0" applyNumberFormat="1" applyFont="1" applyBorder="1" applyAlignment="1">
      <alignment vertical="center"/>
    </xf>
    <xf numFmtId="3" fontId="98" fillId="0" borderId="151" xfId="0" applyNumberFormat="1" applyFont="1" applyBorder="1" applyAlignment="1">
      <alignment vertical="center"/>
    </xf>
    <xf numFmtId="0" fontId="97" fillId="0" borderId="152" xfId="0" applyFont="1" applyBorder="1" applyAlignment="1">
      <alignment horizontal="center" vertical="center" wrapText="1"/>
    </xf>
    <xf numFmtId="0" fontId="6" fillId="0" borderId="0" xfId="23" applyFont="1" applyAlignment="1">
      <alignment/>
      <protection/>
    </xf>
    <xf numFmtId="0" fontId="6" fillId="0" borderId="0" xfId="23" applyFont="1">
      <alignment/>
      <protection/>
    </xf>
    <xf numFmtId="165" fontId="6" fillId="0" borderId="0" xfId="23" applyNumberFormat="1" applyFont="1">
      <alignment/>
      <protection/>
    </xf>
    <xf numFmtId="165" fontId="6" fillId="0" borderId="0" xfId="23" applyNumberFormat="1" applyFont="1" applyAlignment="1">
      <alignment horizontal="right"/>
      <protection/>
    </xf>
    <xf numFmtId="0" fontId="49" fillId="0" borderId="0" xfId="23" applyFont="1" applyAlignment="1">
      <alignment vertical="center"/>
      <protection/>
    </xf>
    <xf numFmtId="0" fontId="42" fillId="0" borderId="0" xfId="23" applyFont="1" applyAlignment="1">
      <alignment vertical="center"/>
      <protection/>
    </xf>
    <xf numFmtId="0" fontId="42" fillId="0" borderId="0" xfId="23" applyFont="1" applyAlignment="1">
      <alignment horizontal="right" vertical="center"/>
      <protection/>
    </xf>
    <xf numFmtId="0" fontId="44" fillId="0" borderId="153" xfId="23" applyFont="1" applyBorder="1" applyAlignment="1">
      <alignment horizontal="center" vertical="center"/>
      <protection/>
    </xf>
    <xf numFmtId="0" fontId="43" fillId="0" borderId="154" xfId="23" applyFont="1" applyBorder="1" applyAlignment="1">
      <alignment horizontal="center" vertical="center"/>
      <protection/>
    </xf>
    <xf numFmtId="0" fontId="43" fillId="0" borderId="155" xfId="23" applyFont="1" applyBorder="1" applyAlignment="1">
      <alignment horizontal="center" vertical="center"/>
      <protection/>
    </xf>
    <xf numFmtId="0" fontId="42" fillId="0" borderId="22" xfId="23" applyFont="1" applyBorder="1" applyAlignment="1">
      <alignment horizontal="center" vertical="center"/>
      <protection/>
    </xf>
    <xf numFmtId="0" fontId="44" fillId="0" borderId="41" xfId="23" applyFont="1" applyBorder="1" applyAlignment="1">
      <alignment horizontal="center" vertical="center"/>
      <protection/>
    </xf>
    <xf numFmtId="0" fontId="43" fillId="0" borderId="41" xfId="23" applyFont="1" applyBorder="1" applyAlignment="1">
      <alignment horizontal="center" vertical="center"/>
      <protection/>
    </xf>
    <xf numFmtId="0" fontId="44" fillId="0" borderId="156" xfId="23" applyFont="1" applyBorder="1" applyAlignment="1">
      <alignment horizontal="center" vertical="center"/>
      <protection/>
    </xf>
    <xf numFmtId="0" fontId="43" fillId="0" borderId="39" xfId="23" applyFont="1" applyBorder="1" applyAlignment="1">
      <alignment horizontal="center" vertical="center"/>
      <protection/>
    </xf>
    <xf numFmtId="0" fontId="43" fillId="0" borderId="157" xfId="23" applyFont="1" applyBorder="1" applyAlignment="1">
      <alignment horizontal="center" vertical="center"/>
      <protection/>
    </xf>
    <xf numFmtId="0" fontId="42" fillId="0" borderId="0" xfId="23" applyFont="1" applyBorder="1" applyAlignment="1">
      <alignment horizontal="center" vertical="center"/>
      <protection/>
    </xf>
    <xf numFmtId="0" fontId="43" fillId="0" borderId="41" xfId="23" applyFont="1" applyBorder="1" applyAlignment="1">
      <alignment horizontal="center" vertical="center"/>
      <protection/>
    </xf>
    <xf numFmtId="0" fontId="43" fillId="0" borderId="156" xfId="23" applyFont="1" applyBorder="1" applyAlignment="1">
      <alignment horizontal="center" vertical="center"/>
      <protection/>
    </xf>
    <xf numFmtId="0" fontId="43" fillId="0" borderId="131" xfId="23" applyFont="1" applyBorder="1" applyAlignment="1">
      <alignment horizontal="center" vertical="center"/>
      <protection/>
    </xf>
    <xf numFmtId="0" fontId="43" fillId="0" borderId="158" xfId="23" applyFont="1" applyBorder="1" applyAlignment="1">
      <alignment horizontal="center" vertical="center"/>
      <protection/>
    </xf>
    <xf numFmtId="0" fontId="109" fillId="0" borderId="0" xfId="23" applyFont="1" applyBorder="1" applyAlignment="1">
      <alignment horizontal="center" vertical="center"/>
      <protection/>
    </xf>
    <xf numFmtId="0" fontId="43" fillId="0" borderId="0" xfId="23" applyFont="1" applyBorder="1" applyAlignment="1">
      <alignment horizontal="center" vertical="center"/>
      <protection/>
    </xf>
    <xf numFmtId="0" fontId="42" fillId="0" borderId="0" xfId="23" applyFont="1" applyBorder="1" applyAlignment="1">
      <alignment vertical="center"/>
      <protection/>
    </xf>
    <xf numFmtId="3" fontId="42" fillId="0" borderId="0" xfId="23" applyNumberFormat="1" applyFont="1" applyBorder="1" applyAlignment="1">
      <alignment horizontal="center" vertical="center"/>
      <protection/>
    </xf>
    <xf numFmtId="0" fontId="42" fillId="0" borderId="0" xfId="23" applyFont="1" applyBorder="1" applyAlignment="1">
      <alignment horizontal="right" vertical="center"/>
      <protection/>
    </xf>
    <xf numFmtId="0" fontId="49" fillId="0" borderId="0" xfId="23" applyFont="1" applyBorder="1" applyAlignment="1">
      <alignment vertical="center"/>
      <protection/>
    </xf>
    <xf numFmtId="3" fontId="42" fillId="0" borderId="0" xfId="23" applyNumberFormat="1" applyFont="1" applyBorder="1" applyAlignment="1">
      <alignment horizontal="right" vertical="center"/>
      <protection/>
    </xf>
    <xf numFmtId="0" fontId="42" fillId="0" borderId="0" xfId="23" applyFont="1" applyFill="1" applyBorder="1" applyAlignment="1">
      <alignment vertical="center"/>
      <protection/>
    </xf>
    <xf numFmtId="0" fontId="43" fillId="0" borderId="41" xfId="23" applyFont="1" applyFill="1" applyBorder="1" applyAlignment="1">
      <alignment vertical="center"/>
      <protection/>
    </xf>
    <xf numFmtId="3" fontId="43" fillId="0" borderId="41" xfId="23" applyNumberFormat="1" applyFont="1" applyBorder="1" applyAlignment="1">
      <alignment horizontal="right" vertical="center"/>
      <protection/>
    </xf>
    <xf numFmtId="0" fontId="42" fillId="0" borderId="0" xfId="23" applyFont="1" applyFill="1" applyBorder="1" applyAlignment="1">
      <alignment horizontal="left" vertical="center"/>
      <protection/>
    </xf>
    <xf numFmtId="0" fontId="43" fillId="0" borderId="0" xfId="23" applyFont="1" applyFill="1" applyBorder="1" applyAlignment="1">
      <alignment vertical="center"/>
      <protection/>
    </xf>
    <xf numFmtId="0" fontId="42" fillId="0" borderId="159" xfId="23" applyFont="1" applyFill="1" applyBorder="1" applyAlignment="1">
      <alignment vertical="center"/>
      <protection/>
    </xf>
    <xf numFmtId="0" fontId="42" fillId="0" borderId="0" xfId="23" applyFont="1" applyBorder="1" applyAlignment="1">
      <alignment horizontal="left" vertical="center"/>
      <protection/>
    </xf>
    <xf numFmtId="0" fontId="43" fillId="0" borderId="6" xfId="23" applyFont="1" applyFill="1" applyBorder="1" applyAlignment="1">
      <alignment horizontal="center" vertical="center"/>
      <protection/>
    </xf>
    <xf numFmtId="3" fontId="43" fillId="0" borderId="8" xfId="23" applyNumberFormat="1" applyFont="1" applyBorder="1" applyAlignment="1">
      <alignment horizontal="right" vertical="center"/>
      <protection/>
    </xf>
    <xf numFmtId="0" fontId="43" fillId="0" borderId="20" xfId="23" applyFont="1" applyFill="1" applyBorder="1" applyAlignment="1">
      <alignment horizontal="center" vertical="center"/>
      <protection/>
    </xf>
    <xf numFmtId="0" fontId="49" fillId="0" borderId="0" xfId="23" applyFont="1" applyBorder="1" applyAlignment="1">
      <alignment vertical="center"/>
      <protection/>
    </xf>
    <xf numFmtId="0" fontId="43" fillId="0" borderId="8" xfId="23" applyFont="1" applyFill="1" applyBorder="1" applyAlignment="1">
      <alignment horizontal="left" vertical="center"/>
      <protection/>
    </xf>
    <xf numFmtId="3" fontId="43" fillId="0" borderId="8" xfId="23" applyNumberFormat="1" applyFont="1" applyBorder="1" applyAlignment="1">
      <alignment horizontal="center" vertical="center"/>
      <protection/>
    </xf>
    <xf numFmtId="0" fontId="43" fillId="0" borderId="0" xfId="23" applyFont="1" applyFill="1" applyBorder="1" applyAlignment="1">
      <alignment horizontal="left" vertical="center"/>
      <protection/>
    </xf>
    <xf numFmtId="0" fontId="42" fillId="0" borderId="0" xfId="23" applyFont="1" applyFill="1" applyBorder="1" applyAlignment="1">
      <alignment horizontal="right" vertical="center"/>
      <protection/>
    </xf>
    <xf numFmtId="0" fontId="43" fillId="0" borderId="8" xfId="23" applyFont="1" applyFill="1" applyBorder="1" applyAlignment="1">
      <alignment horizontal="left" vertical="center"/>
      <protection/>
    </xf>
    <xf numFmtId="0" fontId="42" fillId="0" borderId="20" xfId="23" applyFont="1" applyFill="1" applyBorder="1" applyAlignment="1">
      <alignment horizontal="left" vertical="center"/>
      <protection/>
    </xf>
    <xf numFmtId="0" fontId="43" fillId="0" borderId="0" xfId="23" applyFont="1" applyFill="1" applyBorder="1" applyAlignment="1">
      <alignment horizontal="center" vertical="center"/>
      <protection/>
    </xf>
    <xf numFmtId="0" fontId="42" fillId="0" borderId="0" xfId="23" applyFont="1" applyFill="1" applyBorder="1" applyAlignment="1">
      <alignment horizontal="left" vertical="center" wrapText="1"/>
      <protection/>
    </xf>
    <xf numFmtId="3" fontId="42" fillId="0" borderId="0" xfId="23" applyNumberFormat="1" applyFont="1" applyFill="1" applyBorder="1" applyAlignment="1">
      <alignment horizontal="right" vertical="center"/>
      <protection/>
    </xf>
    <xf numFmtId="0" fontId="43" fillId="0" borderId="8" xfId="23" applyFont="1" applyFill="1" applyBorder="1" applyAlignment="1">
      <alignment horizontal="center" vertical="center" wrapText="1"/>
      <protection/>
    </xf>
    <xf numFmtId="3" fontId="43" fillId="0" borderId="8" xfId="23" applyNumberFormat="1" applyFont="1" applyFill="1" applyBorder="1" applyAlignment="1">
      <alignment horizontal="right" vertical="center"/>
      <protection/>
    </xf>
    <xf numFmtId="3" fontId="42" fillId="0" borderId="76" xfId="23" applyNumberFormat="1" applyFont="1" applyFill="1" applyBorder="1" applyAlignment="1">
      <alignment horizontal="right" vertical="center"/>
      <protection/>
    </xf>
    <xf numFmtId="0" fontId="43" fillId="0" borderId="39" xfId="23" applyFont="1" applyFill="1" applyBorder="1" applyAlignment="1">
      <alignment horizontal="center" vertical="center"/>
      <protection/>
    </xf>
    <xf numFmtId="0" fontId="42" fillId="0" borderId="0" xfId="23" applyFont="1" applyBorder="1" applyAlignment="1">
      <alignment horizontal="left" vertical="center" wrapText="1"/>
      <protection/>
    </xf>
    <xf numFmtId="3" fontId="42" fillId="0" borderId="0" xfId="23" applyNumberFormat="1" applyFont="1" applyAlignment="1">
      <alignment vertical="center"/>
      <protection/>
    </xf>
    <xf numFmtId="3" fontId="42" fillId="0" borderId="8" xfId="23" applyNumberFormat="1" applyFont="1" applyBorder="1" applyAlignment="1">
      <alignment horizontal="right" vertical="center"/>
      <protection/>
    </xf>
    <xf numFmtId="0" fontId="43" fillId="0" borderId="160" xfId="23" applyFont="1" applyFill="1" applyBorder="1" applyAlignment="1">
      <alignment horizontal="center" vertical="center"/>
      <protection/>
    </xf>
    <xf numFmtId="0" fontId="42" fillId="0" borderId="7" xfId="23" applyFont="1" applyFill="1" applyBorder="1" applyAlignment="1">
      <alignment horizontal="right" vertical="center"/>
      <protection/>
    </xf>
    <xf numFmtId="3" fontId="43" fillId="0" borderId="22" xfId="23" applyNumberFormat="1" applyFont="1" applyBorder="1" applyAlignment="1">
      <alignment horizontal="right" vertical="center"/>
      <protection/>
    </xf>
    <xf numFmtId="3" fontId="43" fillId="0" borderId="0" xfId="23" applyNumberFormat="1" applyFont="1" applyBorder="1" applyAlignment="1">
      <alignment horizontal="right" vertical="center"/>
      <protection/>
    </xf>
    <xf numFmtId="0" fontId="42" fillId="0" borderId="76" xfId="23" applyFont="1" applyFill="1" applyBorder="1" applyAlignment="1">
      <alignment horizontal="left" vertical="center"/>
      <protection/>
    </xf>
    <xf numFmtId="0" fontId="43" fillId="0" borderId="0" xfId="23" applyFont="1" applyBorder="1" applyAlignment="1">
      <alignment vertical="center"/>
      <protection/>
    </xf>
    <xf numFmtId="3" fontId="43" fillId="0" borderId="76" xfId="23" applyNumberFormat="1" applyFont="1" applyBorder="1" applyAlignment="1">
      <alignment horizontal="right" vertical="center"/>
      <protection/>
    </xf>
    <xf numFmtId="0" fontId="43" fillId="0" borderId="41" xfId="23" applyFont="1" applyFill="1" applyBorder="1" applyAlignment="1">
      <alignment horizontal="center" vertical="center"/>
      <protection/>
    </xf>
  </cellXfs>
  <cellStyles count="15">
    <cellStyle name="Normal" xfId="0"/>
    <cellStyle name="Comma" xfId="15"/>
    <cellStyle name="Comma [0]" xfId="16"/>
    <cellStyle name="Hyperlink" xfId="17"/>
    <cellStyle name="Followed Hyperlink" xfId="18"/>
    <cellStyle name="Normál_1MELL" xfId="19"/>
    <cellStyle name="Normál_2MELL" xfId="20"/>
    <cellStyle name="Normál_6Mellékl" xfId="21"/>
    <cellStyle name="Normál_mellékletek (10)" xfId="22"/>
    <cellStyle name="Normál_mellékletek (14) + kimutatások (9ab)" xfId="23"/>
    <cellStyle name="Normál_mellékletek (4)" xfId="24"/>
    <cellStyle name="Normál_Mellékletek (b-k-m, 4-10-12.m.,1-4.ábr.)" xfId="25"/>
    <cellStyle name="Currency" xfId="26"/>
    <cellStyle name="Currency [0]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085975" y="0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2381250" y="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2809875" y="0"/>
          <a:ext cx="3248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Szöveg 6"/>
        <xdr:cNvSpPr txBox="1">
          <a:spLocks noChangeArrowheads="1"/>
        </xdr:cNvSpPr>
      </xdr:nvSpPr>
      <xdr:spPr>
        <a:xfrm>
          <a:off x="6067425" y="0"/>
          <a:ext cx="847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Szöveg 10"/>
        <xdr:cNvSpPr txBox="1">
          <a:spLocks noChangeArrowheads="1"/>
        </xdr:cNvSpPr>
      </xdr:nvSpPr>
      <xdr:spPr>
        <a:xfrm>
          <a:off x="2085975" y="0"/>
          <a:ext cx="48291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Szöveg 11"/>
        <xdr:cNvSpPr txBox="1">
          <a:spLocks noChangeArrowheads="1"/>
        </xdr:cNvSpPr>
      </xdr:nvSpPr>
      <xdr:spPr>
        <a:xfrm>
          <a:off x="2095500" y="0"/>
          <a:ext cx="4819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Szöveg 12"/>
        <xdr:cNvSpPr txBox="1">
          <a:spLocks noChangeArrowheads="1"/>
        </xdr:cNvSpPr>
      </xdr:nvSpPr>
      <xdr:spPr>
        <a:xfrm>
          <a:off x="2095500" y="0"/>
          <a:ext cx="4819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VII. fejezet: Tartalékok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Szöveg 13"/>
        <xdr:cNvSpPr txBox="1">
          <a:spLocks noChangeArrowheads="1"/>
        </xdr:cNvSpPr>
      </xdr:nvSpPr>
      <xdr:spPr>
        <a:xfrm>
          <a:off x="2095500" y="0"/>
          <a:ext cx="4819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VIII. fejezet: Pénzmaradványi tartalék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9" name="Szöveg 1"/>
        <xdr:cNvSpPr txBox="1">
          <a:spLocks noChangeArrowheads="1"/>
        </xdr:cNvSpPr>
      </xdr:nvSpPr>
      <xdr:spPr>
        <a:xfrm>
          <a:off x="2085975" y="0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Szöveg 2"/>
        <xdr:cNvSpPr txBox="1">
          <a:spLocks noChangeArrowheads="1"/>
        </xdr:cNvSpPr>
      </xdr:nvSpPr>
      <xdr:spPr>
        <a:xfrm>
          <a:off x="2381250" y="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Szöveg 3"/>
        <xdr:cNvSpPr txBox="1">
          <a:spLocks noChangeArrowheads="1"/>
        </xdr:cNvSpPr>
      </xdr:nvSpPr>
      <xdr:spPr>
        <a:xfrm>
          <a:off x="2809875" y="0"/>
          <a:ext cx="3248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Szöveg 6"/>
        <xdr:cNvSpPr txBox="1">
          <a:spLocks noChangeArrowheads="1"/>
        </xdr:cNvSpPr>
      </xdr:nvSpPr>
      <xdr:spPr>
        <a:xfrm>
          <a:off x="6067425" y="0"/>
          <a:ext cx="847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Szöveg 10"/>
        <xdr:cNvSpPr txBox="1">
          <a:spLocks noChangeArrowheads="1"/>
        </xdr:cNvSpPr>
      </xdr:nvSpPr>
      <xdr:spPr>
        <a:xfrm>
          <a:off x="2085975" y="0"/>
          <a:ext cx="48291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Szöveg 11"/>
        <xdr:cNvSpPr txBox="1">
          <a:spLocks noChangeArrowheads="1"/>
        </xdr:cNvSpPr>
      </xdr:nvSpPr>
      <xdr:spPr>
        <a:xfrm>
          <a:off x="2095500" y="0"/>
          <a:ext cx="4819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Szöveg 12"/>
        <xdr:cNvSpPr txBox="1">
          <a:spLocks noChangeArrowheads="1"/>
        </xdr:cNvSpPr>
      </xdr:nvSpPr>
      <xdr:spPr>
        <a:xfrm>
          <a:off x="2095500" y="0"/>
          <a:ext cx="4819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VII. fejezet: Tartalékok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Szöveg 13"/>
        <xdr:cNvSpPr txBox="1">
          <a:spLocks noChangeArrowheads="1"/>
        </xdr:cNvSpPr>
      </xdr:nvSpPr>
      <xdr:spPr>
        <a:xfrm>
          <a:off x="2095500" y="0"/>
          <a:ext cx="4819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VIII. fejezet: Pénzmaradványi tartalék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4</xdr:col>
      <xdr:colOff>733425</xdr:colOff>
      <xdr:row>4</xdr:row>
      <xdr:rowOff>76200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8575" y="428625"/>
          <a:ext cx="671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2004. évi vagyonnal kapcsolatos kiadások pénzmaradványa</a:t>
          </a:r>
        </a:p>
      </xdr:txBody>
    </xdr:sp>
    <xdr:clientData/>
  </xdr:twoCellAnchor>
  <xdr:twoCellAnchor>
    <xdr:from>
      <xdr:col>0</xdr:col>
      <xdr:colOff>57150</xdr:colOff>
      <xdr:row>89</xdr:row>
      <xdr:rowOff>133350</xdr:rowOff>
    </xdr:from>
    <xdr:to>
      <xdr:col>4</xdr:col>
      <xdr:colOff>733425</xdr:colOff>
      <xdr:row>91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57150" y="19964400"/>
          <a:ext cx="6686550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2004. évi végleges pénzeszközátadás pénzmaradványa</a:t>
          </a:r>
        </a:p>
      </xdr:txBody>
    </xdr:sp>
    <xdr:clientData/>
  </xdr:twoCellAnchor>
  <xdr:twoCellAnchor>
    <xdr:from>
      <xdr:col>0</xdr:col>
      <xdr:colOff>28575</xdr:colOff>
      <xdr:row>141</xdr:row>
      <xdr:rowOff>57150</xdr:rowOff>
    </xdr:from>
    <xdr:to>
      <xdr:col>4</xdr:col>
      <xdr:colOff>695325</xdr:colOff>
      <xdr:row>142</xdr:row>
      <xdr:rowOff>142875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28575" y="32632650"/>
          <a:ext cx="66770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2004. évi  pénzmaradványból tartalékba helyezett összegek</a:t>
          </a:r>
        </a:p>
      </xdr:txBody>
    </xdr:sp>
    <xdr:clientData/>
  </xdr:twoCellAnchor>
  <xdr:twoCellAnchor>
    <xdr:from>
      <xdr:col>0</xdr:col>
      <xdr:colOff>0</xdr:colOff>
      <xdr:row>156</xdr:row>
      <xdr:rowOff>0</xdr:rowOff>
    </xdr:from>
    <xdr:to>
      <xdr:col>4</xdr:col>
      <xdr:colOff>733425</xdr:colOff>
      <xdr:row>156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0" y="35585400"/>
          <a:ext cx="6743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/>
            <a:t>1995. évi pénzmaradványi tartalék</a:t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4</xdr:col>
      <xdr:colOff>800100</xdr:colOff>
      <xdr:row>21</xdr:row>
      <xdr:rowOff>0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28575" y="4171950"/>
          <a:ext cx="6781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1999. évi pénzügyi befektetések  kiadásai pénzmaradványa</a:t>
          </a:r>
        </a:p>
      </xdr:txBody>
    </xdr:sp>
    <xdr:clientData/>
  </xdr:twoCellAnchor>
  <xdr:twoCellAnchor>
    <xdr:from>
      <xdr:col>0</xdr:col>
      <xdr:colOff>19050</xdr:colOff>
      <xdr:row>50</xdr:row>
      <xdr:rowOff>190500</xdr:rowOff>
    </xdr:from>
    <xdr:to>
      <xdr:col>4</xdr:col>
      <xdr:colOff>723900</xdr:colOff>
      <xdr:row>53</xdr:row>
      <xdr:rowOff>209550</xdr:rowOff>
    </xdr:to>
    <xdr:sp>
      <xdr:nvSpPr>
        <xdr:cNvPr id="6" name="Szöveg 1"/>
        <xdr:cNvSpPr txBox="1">
          <a:spLocks noChangeArrowheads="1"/>
        </xdr:cNvSpPr>
      </xdr:nvSpPr>
      <xdr:spPr>
        <a:xfrm>
          <a:off x="19050" y="10572750"/>
          <a:ext cx="6715125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Helyi kisebbségi önkormányzatok működési kiadásai 
2004. évi módosított pénzmaradványának összetevői</a:t>
          </a:r>
        </a:p>
      </xdr:txBody>
    </xdr:sp>
    <xdr:clientData/>
  </xdr:twoCellAnchor>
  <xdr:twoCellAnchor>
    <xdr:from>
      <xdr:col>0</xdr:col>
      <xdr:colOff>38100</xdr:colOff>
      <xdr:row>159</xdr:row>
      <xdr:rowOff>0</xdr:rowOff>
    </xdr:from>
    <xdr:to>
      <xdr:col>4</xdr:col>
      <xdr:colOff>723900</xdr:colOff>
      <xdr:row>159</xdr:row>
      <xdr:rowOff>0</xdr:rowOff>
    </xdr:to>
    <xdr:sp>
      <xdr:nvSpPr>
        <xdr:cNvPr id="7" name="Szöveg 2"/>
        <xdr:cNvSpPr txBox="1">
          <a:spLocks noChangeArrowheads="1"/>
        </xdr:cNvSpPr>
      </xdr:nvSpPr>
      <xdr:spPr>
        <a:xfrm>
          <a:off x="38100" y="36128325"/>
          <a:ext cx="6696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2004. évi pénzmaradványt terhelő költségvetési befizetések</a:t>
          </a:r>
        </a:p>
      </xdr:txBody>
    </xdr:sp>
    <xdr:clientData/>
  </xdr:twoCellAnchor>
  <xdr:twoCellAnchor>
    <xdr:from>
      <xdr:col>0</xdr:col>
      <xdr:colOff>28575</xdr:colOff>
      <xdr:row>160</xdr:row>
      <xdr:rowOff>0</xdr:rowOff>
    </xdr:from>
    <xdr:to>
      <xdr:col>4</xdr:col>
      <xdr:colOff>714375</xdr:colOff>
      <xdr:row>160</xdr:row>
      <xdr:rowOff>0</xdr:rowOff>
    </xdr:to>
    <xdr:sp>
      <xdr:nvSpPr>
        <xdr:cNvPr id="8" name="Szöveg 2"/>
        <xdr:cNvSpPr txBox="1">
          <a:spLocks noChangeArrowheads="1"/>
        </xdr:cNvSpPr>
      </xdr:nvSpPr>
      <xdr:spPr>
        <a:xfrm>
          <a:off x="28575" y="36299775"/>
          <a:ext cx="6696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Bérlakásértékesítésből képződött 2004. évi maradvány *</a:t>
          </a:r>
        </a:p>
      </xdr:txBody>
    </xdr:sp>
    <xdr:clientData/>
  </xdr:twoCellAnchor>
  <xdr:twoCellAnchor>
    <xdr:from>
      <xdr:col>0</xdr:col>
      <xdr:colOff>28575</xdr:colOff>
      <xdr:row>126</xdr:row>
      <xdr:rowOff>180975</xdr:rowOff>
    </xdr:from>
    <xdr:to>
      <xdr:col>4</xdr:col>
      <xdr:colOff>704850</xdr:colOff>
      <xdr:row>128</xdr:row>
      <xdr:rowOff>161925</xdr:rowOff>
    </xdr:to>
    <xdr:sp>
      <xdr:nvSpPr>
        <xdr:cNvPr id="9" name="Szöveg 2"/>
        <xdr:cNvSpPr txBox="1">
          <a:spLocks noChangeArrowheads="1"/>
        </xdr:cNvSpPr>
      </xdr:nvSpPr>
      <xdr:spPr>
        <a:xfrm>
          <a:off x="28575" y="29213175"/>
          <a:ext cx="6686550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2004. évi hitelek, kölcsönök nyújtása 
és törlesztése kiadásai pénzmaradványa</a:t>
          </a:r>
        </a:p>
      </xdr:txBody>
    </xdr:sp>
    <xdr:clientData/>
  </xdr:twoCellAnchor>
  <xdr:twoCellAnchor>
    <xdr:from>
      <xdr:col>0</xdr:col>
      <xdr:colOff>47625</xdr:colOff>
      <xdr:row>49</xdr:row>
      <xdr:rowOff>0</xdr:rowOff>
    </xdr:from>
    <xdr:to>
      <xdr:col>4</xdr:col>
      <xdr:colOff>800100</xdr:colOff>
      <xdr:row>49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7625" y="10210800"/>
          <a:ext cx="6762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2002. évi pénzügyi befektetések kiadásai pénzmaradványa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1" name="Szöveg 1"/>
        <xdr:cNvSpPr txBox="1">
          <a:spLocks noChangeArrowheads="1"/>
        </xdr:cNvSpPr>
      </xdr:nvSpPr>
      <xdr:spPr>
        <a:xfrm>
          <a:off x="0" y="19440525"/>
          <a:ext cx="681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A fedett uszoda üzemeltetés 2001. évi pénzmaradványa </a:t>
          </a:r>
        </a:p>
      </xdr:txBody>
    </xdr:sp>
    <xdr:clientData/>
  </xdr:twoCellAnchor>
  <xdr:twoCellAnchor>
    <xdr:from>
      <xdr:col>0</xdr:col>
      <xdr:colOff>38100</xdr:colOff>
      <xdr:row>159</xdr:row>
      <xdr:rowOff>0</xdr:rowOff>
    </xdr:from>
    <xdr:to>
      <xdr:col>4</xdr:col>
      <xdr:colOff>723900</xdr:colOff>
      <xdr:row>159</xdr:row>
      <xdr:rowOff>0</xdr:rowOff>
    </xdr:to>
    <xdr:sp>
      <xdr:nvSpPr>
        <xdr:cNvPr id="12" name="Szöveg 2"/>
        <xdr:cNvSpPr txBox="1">
          <a:spLocks noChangeArrowheads="1"/>
        </xdr:cNvSpPr>
      </xdr:nvSpPr>
      <xdr:spPr>
        <a:xfrm>
          <a:off x="38100" y="36128325"/>
          <a:ext cx="6696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2004. évi pénzügyi befektetések kiadásai pénzmaradványa</a:t>
          </a:r>
        </a:p>
      </xdr:txBody>
    </xdr:sp>
    <xdr:clientData/>
  </xdr:twoCellAnchor>
  <xdr:twoCellAnchor>
    <xdr:from>
      <xdr:col>0</xdr:col>
      <xdr:colOff>38100</xdr:colOff>
      <xdr:row>25</xdr:row>
      <xdr:rowOff>76200</xdr:rowOff>
    </xdr:from>
    <xdr:to>
      <xdr:col>4</xdr:col>
      <xdr:colOff>723900</xdr:colOff>
      <xdr:row>27</xdr:row>
      <xdr:rowOff>9525</xdr:rowOff>
    </xdr:to>
    <xdr:sp>
      <xdr:nvSpPr>
        <xdr:cNvPr id="13" name="Szöveg 2"/>
        <xdr:cNvSpPr txBox="1">
          <a:spLocks noChangeArrowheads="1"/>
        </xdr:cNvSpPr>
      </xdr:nvSpPr>
      <xdr:spPr>
        <a:xfrm>
          <a:off x="38100" y="4905375"/>
          <a:ext cx="66960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2004. évi pénzügyi befektetések kiadásai pénzmaradványa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419100</xdr:rowOff>
    </xdr:from>
    <xdr:to>
      <xdr:col>4</xdr:col>
      <xdr:colOff>581025</xdr:colOff>
      <xdr:row>3</xdr:row>
      <xdr:rowOff>9525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609600"/>
          <a:ext cx="661035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Az önállóan gazdálkodó költségvetési szervek és a Polgármesteri Hivatal 
2004. évi létszámalakulása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6772275" y="2076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257175" y="2076450"/>
          <a:ext cx="4019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0" y="2076450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0</xdr:col>
      <xdr:colOff>9525</xdr:colOff>
      <xdr:row>43</xdr:row>
      <xdr:rowOff>0</xdr:rowOff>
    </xdr:from>
    <xdr:to>
      <xdr:col>4</xdr:col>
      <xdr:colOff>733425</xdr:colOff>
      <xdr:row>43</xdr:row>
      <xdr:rowOff>0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9525" y="9039225"/>
          <a:ext cx="676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 Városi Ellátó Szolgálat részben önálló intézményeinek 
1999. január 1-jei létszámkerete</a:t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" name="Szöveg 6"/>
        <xdr:cNvSpPr txBox="1">
          <a:spLocks noChangeArrowheads="1"/>
        </xdr:cNvSpPr>
      </xdr:nvSpPr>
      <xdr:spPr>
        <a:xfrm>
          <a:off x="6772275" y="9039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7" name="Szöveg 7"/>
        <xdr:cNvSpPr txBox="1">
          <a:spLocks noChangeArrowheads="1"/>
        </xdr:cNvSpPr>
      </xdr:nvSpPr>
      <xdr:spPr>
        <a:xfrm>
          <a:off x="257175" y="9039225"/>
          <a:ext cx="4019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9525</xdr:colOff>
      <xdr:row>43</xdr:row>
      <xdr:rowOff>0</xdr:rowOff>
    </xdr:to>
    <xdr:sp>
      <xdr:nvSpPr>
        <xdr:cNvPr id="8" name="Szöveg 8"/>
        <xdr:cNvSpPr txBox="1">
          <a:spLocks noChangeArrowheads="1"/>
        </xdr:cNvSpPr>
      </xdr:nvSpPr>
      <xdr:spPr>
        <a:xfrm>
          <a:off x="0" y="9039225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6296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Az önállóan gazdálkodó költségvetési szervek és 
a Polgármesteri Hivatal 
1999. január 1-jei létszámkerete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63055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257175" y="0"/>
          <a:ext cx="3305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0" y="0"/>
          <a:ext cx="37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0</xdr:col>
      <xdr:colOff>76200</xdr:colOff>
      <xdr:row>1</xdr:row>
      <xdr:rowOff>57150</xdr:rowOff>
    </xdr:from>
    <xdr:to>
      <xdr:col>4</xdr:col>
      <xdr:colOff>800100</xdr:colOff>
      <xdr:row>1</xdr:row>
      <xdr:rowOff>466725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76200" y="219075"/>
          <a:ext cx="6181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 Városi Ellátó Szolgálat részben önálló intézményeinek 
2004. évi létszámalakulása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Szöveg 6"/>
        <xdr:cNvSpPr txBox="1">
          <a:spLocks noChangeArrowheads="1"/>
        </xdr:cNvSpPr>
      </xdr:nvSpPr>
      <xdr:spPr>
        <a:xfrm>
          <a:off x="6305550" y="7334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7" name="Szöveg 7"/>
        <xdr:cNvSpPr txBox="1">
          <a:spLocks noChangeArrowheads="1"/>
        </xdr:cNvSpPr>
      </xdr:nvSpPr>
      <xdr:spPr>
        <a:xfrm>
          <a:off x="257175" y="733425"/>
          <a:ext cx="3305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8" name="Szöveg 8"/>
        <xdr:cNvSpPr txBox="1">
          <a:spLocks noChangeArrowheads="1"/>
        </xdr:cNvSpPr>
      </xdr:nvSpPr>
      <xdr:spPr>
        <a:xfrm>
          <a:off x="0" y="733425"/>
          <a:ext cx="37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0</xdr:col>
      <xdr:colOff>76200</xdr:colOff>
      <xdr:row>28</xdr:row>
      <xdr:rowOff>57150</xdr:rowOff>
    </xdr:from>
    <xdr:to>
      <xdr:col>4</xdr:col>
      <xdr:colOff>800100</xdr:colOff>
      <xdr:row>28</xdr:row>
      <xdr:rowOff>466725</xdr:rowOff>
    </xdr:to>
    <xdr:sp>
      <xdr:nvSpPr>
        <xdr:cNvPr id="9" name="Szöveg 5"/>
        <xdr:cNvSpPr txBox="1">
          <a:spLocks noChangeArrowheads="1"/>
        </xdr:cNvSpPr>
      </xdr:nvSpPr>
      <xdr:spPr>
        <a:xfrm>
          <a:off x="76200" y="5419725"/>
          <a:ext cx="6181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Kossuth Zsuzsa Gimnázium, Szakképző Iskola és Kollégium
részben önálló intézményeinek 2004. évi létszámalakulása</a:t>
          </a:r>
        </a:p>
      </xdr:txBody>
    </xdr:sp>
    <xdr:clientData/>
  </xdr:twoCellAnchor>
  <xdr:twoCellAnchor>
    <xdr:from>
      <xdr:col>0</xdr:col>
      <xdr:colOff>76200</xdr:colOff>
      <xdr:row>36</xdr:row>
      <xdr:rowOff>57150</xdr:rowOff>
    </xdr:from>
    <xdr:to>
      <xdr:col>4</xdr:col>
      <xdr:colOff>800100</xdr:colOff>
      <xdr:row>37</xdr:row>
      <xdr:rowOff>95250</xdr:rowOff>
    </xdr:to>
    <xdr:sp>
      <xdr:nvSpPr>
        <xdr:cNvPr id="10" name="Szöveg 5"/>
        <xdr:cNvSpPr txBox="1">
          <a:spLocks noChangeArrowheads="1"/>
        </xdr:cNvSpPr>
      </xdr:nvSpPr>
      <xdr:spPr>
        <a:xfrm>
          <a:off x="76200" y="7553325"/>
          <a:ext cx="618172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Eger és Körzete Kistérségi Területfejlesztési Társulás
részben önálló intézményeinek 2004. évi létszámalakulása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238125</xdr:rowOff>
    </xdr:from>
    <xdr:to>
      <xdr:col>9</xdr:col>
      <xdr:colOff>361950</xdr:colOff>
      <xdr:row>17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0" y="4057650"/>
          <a:ext cx="7381875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Egri Görög Önkormányzat 
2004. évi költségvetés mérlege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4</xdr:col>
      <xdr:colOff>504825</xdr:colOff>
      <xdr:row>19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4724400"/>
          <a:ext cx="3762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B E V É T E L E K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9</xdr:col>
      <xdr:colOff>495300</xdr:colOff>
      <xdr:row>19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3762375" y="4724400"/>
          <a:ext cx="38481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  <xdr:twoCellAnchor>
    <xdr:from>
      <xdr:col>0</xdr:col>
      <xdr:colOff>66675</xdr:colOff>
      <xdr:row>31</xdr:row>
      <xdr:rowOff>0</xdr:rowOff>
    </xdr:from>
    <xdr:to>
      <xdr:col>9</xdr:col>
      <xdr:colOff>371475</xdr:colOff>
      <xdr:row>33</xdr:row>
      <xdr:rowOff>0</xdr:rowOff>
    </xdr:to>
    <xdr:sp>
      <xdr:nvSpPr>
        <xdr:cNvPr id="4" name="Szöveg 1"/>
        <xdr:cNvSpPr txBox="1">
          <a:spLocks noChangeArrowheads="1"/>
        </xdr:cNvSpPr>
      </xdr:nvSpPr>
      <xdr:spPr>
        <a:xfrm>
          <a:off x="66675" y="8210550"/>
          <a:ext cx="7419975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Lengyel Kisebbségi Önkormányzat 
2004. évi költségvetés mérlege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4</xdr:col>
      <xdr:colOff>504825</xdr:colOff>
      <xdr:row>36</xdr:row>
      <xdr:rowOff>0</xdr:rowOff>
    </xdr:to>
    <xdr:sp>
      <xdr:nvSpPr>
        <xdr:cNvPr id="5" name="Szöveg 2"/>
        <xdr:cNvSpPr txBox="1">
          <a:spLocks noChangeArrowheads="1"/>
        </xdr:cNvSpPr>
      </xdr:nvSpPr>
      <xdr:spPr>
        <a:xfrm>
          <a:off x="0" y="9096375"/>
          <a:ext cx="37623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B E V É T E L E K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9</xdr:col>
      <xdr:colOff>495300</xdr:colOff>
      <xdr:row>36</xdr:row>
      <xdr:rowOff>0</xdr:rowOff>
    </xdr:to>
    <xdr:sp>
      <xdr:nvSpPr>
        <xdr:cNvPr id="6" name="Szöveg 3"/>
        <xdr:cNvSpPr txBox="1">
          <a:spLocks noChangeArrowheads="1"/>
        </xdr:cNvSpPr>
      </xdr:nvSpPr>
      <xdr:spPr>
        <a:xfrm>
          <a:off x="3762375" y="9096375"/>
          <a:ext cx="38481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  <xdr:twoCellAnchor>
    <xdr:from>
      <xdr:col>0</xdr:col>
      <xdr:colOff>104775</xdr:colOff>
      <xdr:row>1</xdr:row>
      <xdr:rowOff>76200</xdr:rowOff>
    </xdr:from>
    <xdr:to>
      <xdr:col>9</xdr:col>
      <xdr:colOff>390525</xdr:colOff>
      <xdr:row>3</xdr:row>
      <xdr:rowOff>0</xdr:rowOff>
    </xdr:to>
    <xdr:sp>
      <xdr:nvSpPr>
        <xdr:cNvPr id="7" name="Szöveg 1"/>
        <xdr:cNvSpPr txBox="1">
          <a:spLocks noChangeArrowheads="1"/>
        </xdr:cNvSpPr>
      </xdr:nvSpPr>
      <xdr:spPr>
        <a:xfrm>
          <a:off x="104775" y="238125"/>
          <a:ext cx="74009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Cigány Kisebbségi Önkormányzat 
2004. évi költségvetés mérlege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504825</xdr:colOff>
      <xdr:row>5</xdr:row>
      <xdr:rowOff>0</xdr:rowOff>
    </xdr:to>
    <xdr:sp>
      <xdr:nvSpPr>
        <xdr:cNvPr id="8" name="Szöveg 2"/>
        <xdr:cNvSpPr txBox="1">
          <a:spLocks noChangeArrowheads="1"/>
        </xdr:cNvSpPr>
      </xdr:nvSpPr>
      <xdr:spPr>
        <a:xfrm>
          <a:off x="0" y="895350"/>
          <a:ext cx="37623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B E V É T E L E K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9</xdr:col>
      <xdr:colOff>495300</xdr:colOff>
      <xdr:row>5</xdr:row>
      <xdr:rowOff>0</xdr:rowOff>
    </xdr:to>
    <xdr:sp>
      <xdr:nvSpPr>
        <xdr:cNvPr id="9" name="Szöveg 3"/>
        <xdr:cNvSpPr txBox="1">
          <a:spLocks noChangeArrowheads="1"/>
        </xdr:cNvSpPr>
      </xdr:nvSpPr>
      <xdr:spPr>
        <a:xfrm>
          <a:off x="3762375" y="895350"/>
          <a:ext cx="38481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1</xdr:row>
      <xdr:rowOff>104775</xdr:rowOff>
    </xdr:from>
    <xdr:to>
      <xdr:col>5</xdr:col>
      <xdr:colOff>1000125</xdr:colOff>
      <xdr:row>2</xdr:row>
      <xdr:rowOff>9525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1000125" y="476250"/>
          <a:ext cx="735330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2004. évi költségvetés mérlegének megbontása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200025</xdr:rowOff>
    </xdr:from>
    <xdr:to>
      <xdr:col>6</xdr:col>
      <xdr:colOff>476250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61950"/>
          <a:ext cx="9210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  2 0 0 4.   é v i   ö s s z e s í t e t t   m é r l e 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2621</xdr:row>
      <xdr:rowOff>0</xdr:rowOff>
    </xdr:from>
    <xdr:to>
      <xdr:col>9</xdr:col>
      <xdr:colOff>0</xdr:colOff>
      <xdr:row>2621</xdr:row>
      <xdr:rowOff>0</xdr:rowOff>
    </xdr:to>
    <xdr:sp>
      <xdr:nvSpPr>
        <xdr:cNvPr id="1" name="Szöveg 11"/>
        <xdr:cNvSpPr txBox="1">
          <a:spLocks noChangeArrowheads="1"/>
        </xdr:cNvSpPr>
      </xdr:nvSpPr>
      <xdr:spPr>
        <a:xfrm>
          <a:off x="2000250" y="440093100"/>
          <a:ext cx="409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5</xdr:col>
      <xdr:colOff>9525</xdr:colOff>
      <xdr:row>2621</xdr:row>
      <xdr:rowOff>0</xdr:rowOff>
    </xdr:from>
    <xdr:to>
      <xdr:col>9</xdr:col>
      <xdr:colOff>0</xdr:colOff>
      <xdr:row>2621</xdr:row>
      <xdr:rowOff>0</xdr:rowOff>
    </xdr:to>
    <xdr:sp>
      <xdr:nvSpPr>
        <xdr:cNvPr id="2" name="Szöveg 12"/>
        <xdr:cNvSpPr txBox="1">
          <a:spLocks noChangeArrowheads="1"/>
        </xdr:cNvSpPr>
      </xdr:nvSpPr>
      <xdr:spPr>
        <a:xfrm>
          <a:off x="2000250" y="440093100"/>
          <a:ext cx="409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VII. fejezet: Tartalékok
</a:t>
          </a:r>
        </a:p>
      </xdr:txBody>
    </xdr:sp>
    <xdr:clientData/>
  </xdr:twoCellAnchor>
  <xdr:twoCellAnchor>
    <xdr:from>
      <xdr:col>5</xdr:col>
      <xdr:colOff>9525</xdr:colOff>
      <xdr:row>2621</xdr:row>
      <xdr:rowOff>0</xdr:rowOff>
    </xdr:from>
    <xdr:to>
      <xdr:col>9</xdr:col>
      <xdr:colOff>0</xdr:colOff>
      <xdr:row>2621</xdr:row>
      <xdr:rowOff>0</xdr:rowOff>
    </xdr:to>
    <xdr:sp>
      <xdr:nvSpPr>
        <xdr:cNvPr id="3" name="Szöveg 13"/>
        <xdr:cNvSpPr txBox="1">
          <a:spLocks noChangeArrowheads="1"/>
        </xdr:cNvSpPr>
      </xdr:nvSpPr>
      <xdr:spPr>
        <a:xfrm>
          <a:off x="2000250" y="440093100"/>
          <a:ext cx="409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VIII. fejezet: Pénzmaradványi tartalék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11</xdr:col>
      <xdr:colOff>0</xdr:colOff>
      <xdr:row>1</xdr:row>
      <xdr:rowOff>266700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123825"/>
          <a:ext cx="95726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2004. évi költségvetés mérlege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352425</xdr:rowOff>
    </xdr:from>
    <xdr:to>
      <xdr:col>4</xdr:col>
      <xdr:colOff>695325</xdr:colOff>
      <xdr:row>2</xdr:row>
      <xdr:rowOff>219075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514350"/>
          <a:ext cx="669607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2004. évi pénzmaradvány felosztása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266700</xdr:rowOff>
    </xdr:from>
    <xdr:to>
      <xdr:col>5</xdr:col>
      <xdr:colOff>923925</xdr:colOff>
      <xdr:row>3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457200"/>
          <a:ext cx="70675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2004. évi pénzmaradvány költségvetési szervenkénti felosztása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</xdr:row>
      <xdr:rowOff>247650</xdr:rowOff>
    </xdr:from>
    <xdr:ext cx="6467475" cy="523875"/>
    <xdr:sp>
      <xdr:nvSpPr>
        <xdr:cNvPr id="1" name="Szöveg 1"/>
        <xdr:cNvSpPr txBox="1">
          <a:spLocks noChangeArrowheads="1"/>
        </xdr:cNvSpPr>
      </xdr:nvSpPr>
      <xdr:spPr>
        <a:xfrm>
          <a:off x="66675" y="409575"/>
          <a:ext cx="6467475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Önkormányzati költségvetési szervek 
2004. évi módosított pénzmaradványának összetevői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5</xdr:col>
      <xdr:colOff>714375</xdr:colOff>
      <xdr:row>3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304800"/>
          <a:ext cx="65722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Polgármesteri Hivatal működési kiadásai 2004. évi módosított 
pénzmaradványának összetevői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4</xdr:col>
      <xdr:colOff>600075</xdr:colOff>
      <xdr:row>4</xdr:row>
      <xdr:rowOff>133350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552450"/>
          <a:ext cx="67151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2004. évi felújítási pénzmaradvány felosztása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4</xdr:col>
      <xdr:colOff>666750</xdr:colOff>
      <xdr:row>4</xdr:row>
      <xdr:rowOff>57150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561975"/>
          <a:ext cx="6867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2004. évi beruházási pénzmaradvány felosztása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ll&#233;kletek%20(14)%20+%20kimutat&#225;sok%20(9ab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sz. melléklet"/>
      <sheetName val="9a. sz. kimutatás"/>
      <sheetName val="9b. sz. kimutatás"/>
    </sheetNames>
    <sheetDataSet>
      <sheetData sheetId="1">
        <row r="9">
          <cell r="F9">
            <v>1142347</v>
          </cell>
          <cell r="G9">
            <v>1142347</v>
          </cell>
        </row>
        <row r="10">
          <cell r="F10">
            <v>2365196</v>
          </cell>
          <cell r="G10">
            <v>2748595</v>
          </cell>
        </row>
        <row r="11">
          <cell r="B11">
            <v>8782</v>
          </cell>
          <cell r="C11">
            <v>3341</v>
          </cell>
        </row>
        <row r="12">
          <cell r="B12">
            <v>27012</v>
          </cell>
          <cell r="C12">
            <v>31232</v>
          </cell>
          <cell r="F12">
            <v>3507543</v>
          </cell>
          <cell r="G12">
            <v>3890942</v>
          </cell>
        </row>
        <row r="14">
          <cell r="F14">
            <v>97395</v>
          </cell>
          <cell r="G14">
            <v>159489</v>
          </cell>
        </row>
        <row r="15">
          <cell r="B15">
            <v>35794</v>
          </cell>
          <cell r="C15">
            <v>34573</v>
          </cell>
          <cell r="F15">
            <v>97395</v>
          </cell>
          <cell r="G15">
            <v>159489</v>
          </cell>
        </row>
        <row r="17">
          <cell r="B17">
            <v>3087406</v>
          </cell>
          <cell r="C17">
            <v>3338143</v>
          </cell>
          <cell r="F17">
            <v>5172</v>
          </cell>
          <cell r="G17">
            <v>2595</v>
          </cell>
        </row>
        <row r="18">
          <cell r="B18">
            <v>318846</v>
          </cell>
          <cell r="C18">
            <v>378875</v>
          </cell>
        </row>
        <row r="19">
          <cell r="B19">
            <v>37078</v>
          </cell>
          <cell r="C19">
            <v>138777</v>
          </cell>
        </row>
        <row r="21">
          <cell r="B21">
            <v>24999</v>
          </cell>
          <cell r="C21">
            <v>25684</v>
          </cell>
          <cell r="F21">
            <v>102567</v>
          </cell>
          <cell r="G21">
            <v>162084</v>
          </cell>
        </row>
        <row r="22">
          <cell r="B22">
            <v>146</v>
          </cell>
          <cell r="C22">
            <v>130</v>
          </cell>
        </row>
        <row r="24">
          <cell r="B24">
            <v>3468475</v>
          </cell>
          <cell r="C24">
            <v>3881609</v>
          </cell>
          <cell r="F24">
            <v>30264</v>
          </cell>
          <cell r="G24">
            <v>24724</v>
          </cell>
        </row>
        <row r="25">
          <cell r="F25">
            <v>30264</v>
          </cell>
          <cell r="G25">
            <v>24724</v>
          </cell>
        </row>
        <row r="28">
          <cell r="B28">
            <v>97</v>
          </cell>
          <cell r="C28">
            <v>4</v>
          </cell>
        </row>
        <row r="30">
          <cell r="F30">
            <v>30264</v>
          </cell>
          <cell r="G30">
            <v>24724</v>
          </cell>
        </row>
        <row r="32">
          <cell r="B32">
            <v>97</v>
          </cell>
          <cell r="C32">
            <v>4</v>
          </cell>
          <cell r="F32">
            <v>132831</v>
          </cell>
          <cell r="G32">
            <v>186808</v>
          </cell>
        </row>
        <row r="34">
          <cell r="B34">
            <v>3846</v>
          </cell>
          <cell r="C34">
            <v>2559</v>
          </cell>
        </row>
        <row r="37">
          <cell r="F37">
            <v>1550</v>
          </cell>
          <cell r="G37">
            <v>988</v>
          </cell>
        </row>
        <row r="41">
          <cell r="B41">
            <v>3508212</v>
          </cell>
          <cell r="C41">
            <v>3918745</v>
          </cell>
          <cell r="F41">
            <v>1550</v>
          </cell>
          <cell r="G41">
            <v>988</v>
          </cell>
        </row>
        <row r="43">
          <cell r="B43">
            <v>16546</v>
          </cell>
          <cell r="C43">
            <v>18545</v>
          </cell>
        </row>
        <row r="45">
          <cell r="F45">
            <v>28121</v>
          </cell>
          <cell r="G45">
            <v>52832</v>
          </cell>
        </row>
        <row r="46">
          <cell r="B46">
            <v>4182</v>
          </cell>
          <cell r="C46">
            <v>3875</v>
          </cell>
          <cell r="F46">
            <v>24784</v>
          </cell>
          <cell r="G46">
            <v>46709</v>
          </cell>
        </row>
        <row r="47">
          <cell r="B47">
            <v>709</v>
          </cell>
          <cell r="C47">
            <v>573</v>
          </cell>
          <cell r="F47">
            <v>3337</v>
          </cell>
          <cell r="G47">
            <v>6123</v>
          </cell>
        </row>
        <row r="48">
          <cell r="F48">
            <v>1627</v>
          </cell>
          <cell r="G48">
            <v>584</v>
          </cell>
        </row>
        <row r="49">
          <cell r="B49">
            <v>21437</v>
          </cell>
          <cell r="C49">
            <v>22993</v>
          </cell>
        </row>
        <row r="51">
          <cell r="B51">
            <v>6262</v>
          </cell>
          <cell r="C51">
            <v>3211</v>
          </cell>
        </row>
        <row r="52">
          <cell r="B52">
            <v>1270</v>
          </cell>
          <cell r="C52">
            <v>59</v>
          </cell>
        </row>
        <row r="54">
          <cell r="B54">
            <v>1660</v>
          </cell>
          <cell r="C54">
            <v>338</v>
          </cell>
        </row>
        <row r="55">
          <cell r="B55">
            <v>5</v>
          </cell>
        </row>
        <row r="57">
          <cell r="B57">
            <v>9192</v>
          </cell>
          <cell r="C57">
            <v>3608</v>
          </cell>
        </row>
        <row r="60">
          <cell r="F60">
            <v>1627</v>
          </cell>
          <cell r="G60">
            <v>540</v>
          </cell>
        </row>
        <row r="62">
          <cell r="G62">
            <v>44</v>
          </cell>
        </row>
        <row r="63">
          <cell r="B63">
            <v>1409</v>
          </cell>
          <cell r="C63">
            <v>1308</v>
          </cell>
          <cell r="F63">
            <v>29748</v>
          </cell>
          <cell r="G63">
            <v>53416</v>
          </cell>
        </row>
        <row r="64">
          <cell r="C64">
            <v>162479</v>
          </cell>
        </row>
        <row r="65">
          <cell r="F65">
            <v>98753</v>
          </cell>
          <cell r="G65">
            <v>724</v>
          </cell>
        </row>
        <row r="66">
          <cell r="B66">
            <v>8172</v>
          </cell>
          <cell r="C66">
            <v>8452</v>
          </cell>
          <cell r="F66">
            <v>18032</v>
          </cell>
          <cell r="G66">
            <v>1068</v>
          </cell>
        </row>
        <row r="67">
          <cell r="B67">
            <v>9581</v>
          </cell>
          <cell r="C67">
            <v>172239</v>
          </cell>
        </row>
        <row r="68">
          <cell r="F68">
            <v>8172</v>
          </cell>
          <cell r="G68">
            <v>8452</v>
          </cell>
        </row>
        <row r="69">
          <cell r="B69">
            <v>1301</v>
          </cell>
          <cell r="C69">
            <v>1040</v>
          </cell>
        </row>
        <row r="70">
          <cell r="B70">
            <v>129179</v>
          </cell>
          <cell r="C70">
            <v>23773</v>
          </cell>
        </row>
        <row r="71">
          <cell r="B71">
            <v>117727</v>
          </cell>
          <cell r="F71">
            <v>124957</v>
          </cell>
          <cell r="G71">
            <v>10244</v>
          </cell>
        </row>
        <row r="73">
          <cell r="B73">
            <v>248207</v>
          </cell>
          <cell r="C73">
            <v>24813</v>
          </cell>
          <cell r="F73">
            <v>156255</v>
          </cell>
          <cell r="G73">
            <v>64648</v>
          </cell>
        </row>
        <row r="75">
          <cell r="B75">
            <v>288417</v>
          </cell>
          <cell r="C75">
            <v>223653</v>
          </cell>
        </row>
        <row r="77">
          <cell r="B77">
            <v>3796629</v>
          </cell>
          <cell r="C77">
            <v>4142398</v>
          </cell>
        </row>
      </sheetData>
      <sheetData sheetId="2">
        <row r="9">
          <cell r="F9">
            <v>1647215</v>
          </cell>
          <cell r="G9">
            <v>1647215</v>
          </cell>
        </row>
        <row r="10">
          <cell r="F10">
            <v>46373892</v>
          </cell>
          <cell r="G10">
            <v>46466661</v>
          </cell>
        </row>
        <row r="11">
          <cell r="B11">
            <v>211</v>
          </cell>
          <cell r="C11">
            <v>78</v>
          </cell>
          <cell r="F11">
            <v>519877</v>
          </cell>
          <cell r="G11">
            <v>172640</v>
          </cell>
        </row>
        <row r="12">
          <cell r="B12">
            <v>25686</v>
          </cell>
          <cell r="C12">
            <v>103328</v>
          </cell>
          <cell r="F12">
            <v>48540984</v>
          </cell>
          <cell r="G12">
            <v>48286516</v>
          </cell>
        </row>
        <row r="14">
          <cell r="F14">
            <v>941419</v>
          </cell>
          <cell r="G14">
            <v>1734686</v>
          </cell>
        </row>
        <row r="15">
          <cell r="B15">
            <v>25897</v>
          </cell>
          <cell r="C15">
            <v>103406</v>
          </cell>
          <cell r="F15">
            <v>941419</v>
          </cell>
          <cell r="G15">
            <v>1734686</v>
          </cell>
        </row>
        <row r="17">
          <cell r="B17">
            <v>40964674</v>
          </cell>
          <cell r="C17">
            <v>40634352</v>
          </cell>
          <cell r="F17">
            <v>327805</v>
          </cell>
          <cell r="G17">
            <v>377546</v>
          </cell>
        </row>
        <row r="18">
          <cell r="B18">
            <v>354177</v>
          </cell>
          <cell r="C18">
            <v>371617</v>
          </cell>
        </row>
        <row r="19">
          <cell r="B19">
            <v>33482</v>
          </cell>
          <cell r="C19">
            <v>27223</v>
          </cell>
        </row>
        <row r="21">
          <cell r="B21">
            <v>443368</v>
          </cell>
          <cell r="C21">
            <v>572830</v>
          </cell>
          <cell r="F21">
            <v>1269224</v>
          </cell>
          <cell r="G21">
            <v>2112232</v>
          </cell>
        </row>
        <row r="23">
          <cell r="B23">
            <v>326755</v>
          </cell>
        </row>
        <row r="24">
          <cell r="B24">
            <v>42122456</v>
          </cell>
          <cell r="C24">
            <v>41606022</v>
          </cell>
        </row>
        <row r="26">
          <cell r="B26">
            <v>1706588</v>
          </cell>
          <cell r="C26">
            <v>1520917</v>
          </cell>
        </row>
        <row r="27">
          <cell r="B27">
            <v>325044</v>
          </cell>
          <cell r="C27">
            <v>324253</v>
          </cell>
        </row>
        <row r="28">
          <cell r="B28">
            <v>118729</v>
          </cell>
          <cell r="C28">
            <v>113214</v>
          </cell>
        </row>
        <row r="30">
          <cell r="B30">
            <v>337390</v>
          </cell>
          <cell r="C30">
            <v>382865</v>
          </cell>
        </row>
        <row r="32">
          <cell r="B32">
            <v>2487751</v>
          </cell>
          <cell r="C32">
            <v>2341249</v>
          </cell>
          <cell r="F32">
            <v>1269224</v>
          </cell>
          <cell r="G32">
            <v>2112232</v>
          </cell>
        </row>
        <row r="34">
          <cell r="B34">
            <v>5252136</v>
          </cell>
          <cell r="C34">
            <v>5505387</v>
          </cell>
          <cell r="F34">
            <v>3157</v>
          </cell>
        </row>
        <row r="35">
          <cell r="F35">
            <v>360000</v>
          </cell>
        </row>
        <row r="36">
          <cell r="B36">
            <v>193122</v>
          </cell>
          <cell r="C36">
            <v>172640</v>
          </cell>
        </row>
        <row r="41">
          <cell r="B41">
            <v>50081362</v>
          </cell>
          <cell r="C41">
            <v>49728704</v>
          </cell>
        </row>
        <row r="43">
          <cell r="B43">
            <v>12735</v>
          </cell>
          <cell r="C43">
            <v>12281</v>
          </cell>
          <cell r="F43">
            <v>1061457</v>
          </cell>
          <cell r="G43">
            <v>888119</v>
          </cell>
        </row>
        <row r="47">
          <cell r="B47">
            <v>47</v>
          </cell>
          <cell r="C47">
            <v>68</v>
          </cell>
          <cell r="F47">
            <v>682911</v>
          </cell>
          <cell r="G47">
            <v>159831</v>
          </cell>
        </row>
        <row r="48">
          <cell r="F48">
            <v>140413</v>
          </cell>
          <cell r="G48">
            <v>133854</v>
          </cell>
        </row>
        <row r="49">
          <cell r="B49">
            <v>12782</v>
          </cell>
          <cell r="C49">
            <v>12349</v>
          </cell>
          <cell r="F49">
            <v>542498</v>
          </cell>
          <cell r="G49">
            <v>25977</v>
          </cell>
        </row>
        <row r="50">
          <cell r="F50">
            <v>466010</v>
          </cell>
          <cell r="G50">
            <v>873914</v>
          </cell>
        </row>
        <row r="51">
          <cell r="B51">
            <v>315148</v>
          </cell>
          <cell r="C51">
            <v>34510</v>
          </cell>
        </row>
        <row r="52">
          <cell r="B52">
            <v>229889</v>
          </cell>
          <cell r="C52">
            <v>331061</v>
          </cell>
        </row>
        <row r="54">
          <cell r="B54">
            <v>112181</v>
          </cell>
          <cell r="C54">
            <v>101756</v>
          </cell>
          <cell r="G54">
            <v>307687</v>
          </cell>
        </row>
        <row r="55">
          <cell r="B55">
            <v>25243</v>
          </cell>
          <cell r="C55">
            <v>25244</v>
          </cell>
          <cell r="G55">
            <v>33321</v>
          </cell>
        </row>
        <row r="57">
          <cell r="B57">
            <v>657218</v>
          </cell>
          <cell r="C57">
            <v>467327</v>
          </cell>
          <cell r="G57">
            <v>3157</v>
          </cell>
        </row>
        <row r="58">
          <cell r="G58">
            <v>360000</v>
          </cell>
        </row>
        <row r="60">
          <cell r="F60">
            <v>140700</v>
          </cell>
          <cell r="G60">
            <v>127700</v>
          </cell>
        </row>
        <row r="62">
          <cell r="F62">
            <v>12628</v>
          </cell>
        </row>
        <row r="63">
          <cell r="B63">
            <v>410</v>
          </cell>
          <cell r="C63">
            <v>380</v>
          </cell>
          <cell r="F63">
            <v>312682</v>
          </cell>
          <cell r="G63">
            <v>9015</v>
          </cell>
        </row>
        <row r="64">
          <cell r="B64">
            <v>1140644</v>
          </cell>
          <cell r="C64">
            <v>2222294</v>
          </cell>
          <cell r="G64">
            <v>33034</v>
          </cell>
        </row>
        <row r="65">
          <cell r="F65">
            <v>1148921</v>
          </cell>
          <cell r="G65">
            <v>1033745</v>
          </cell>
        </row>
        <row r="66">
          <cell r="B66">
            <v>300</v>
          </cell>
          <cell r="C66">
            <v>8402</v>
          </cell>
        </row>
        <row r="67">
          <cell r="B67">
            <v>1141354</v>
          </cell>
          <cell r="C67">
            <v>2231076</v>
          </cell>
          <cell r="F67">
            <v>20177</v>
          </cell>
          <cell r="G67">
            <v>370982</v>
          </cell>
        </row>
        <row r="68">
          <cell r="F68">
            <v>331872</v>
          </cell>
          <cell r="G68">
            <v>3843</v>
          </cell>
        </row>
        <row r="69">
          <cell r="B69">
            <v>349892</v>
          </cell>
          <cell r="C69">
            <v>237036</v>
          </cell>
          <cell r="F69">
            <v>150233</v>
          </cell>
        </row>
        <row r="70">
          <cell r="B70">
            <v>26605</v>
          </cell>
          <cell r="C70">
            <v>27347</v>
          </cell>
          <cell r="F70">
            <v>300</v>
          </cell>
          <cell r="G70">
            <v>8402</v>
          </cell>
        </row>
        <row r="71">
          <cell r="B71">
            <v>253955</v>
          </cell>
          <cell r="G71">
            <v>6979</v>
          </cell>
        </row>
        <row r="73">
          <cell r="B73">
            <v>630452</v>
          </cell>
          <cell r="C73">
            <v>264383</v>
          </cell>
          <cell r="F73">
            <v>502582</v>
          </cell>
          <cell r="G73">
            <v>383227</v>
          </cell>
        </row>
        <row r="75">
          <cell r="B75">
            <v>2441806</v>
          </cell>
          <cell r="C75">
            <v>2975135</v>
          </cell>
          <cell r="F75">
            <v>2712960</v>
          </cell>
          <cell r="G75">
            <v>2305091</v>
          </cell>
        </row>
        <row r="77">
          <cell r="B77">
            <v>52523168</v>
          </cell>
          <cell r="C77">
            <v>52703839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832"/>
  <sheetViews>
    <sheetView showGridLines="0" view="pageBreakPreview" zoomScale="75" zoomScaleNormal="75" zoomScaleSheetLayoutView="75" workbookViewId="0" topLeftCell="C1">
      <selection activeCell="J1" sqref="J1:M1"/>
    </sheetView>
  </sheetViews>
  <sheetFormatPr defaultColWidth="9.140625" defaultRowHeight="12.75"/>
  <cols>
    <col min="1" max="2" width="5.140625" style="58" customWidth="1"/>
    <col min="3" max="3" width="5.421875" style="58" customWidth="1"/>
    <col min="4" max="4" width="5.7109375" style="58" customWidth="1"/>
    <col min="5" max="5" width="5.8515625" style="58" customWidth="1"/>
    <col min="6" max="6" width="4.00390625" style="58" customWidth="1"/>
    <col min="7" max="7" width="5.28125" style="58" customWidth="1"/>
    <col min="8" max="8" width="9.7109375" style="58" customWidth="1"/>
    <col min="9" max="9" width="44.57421875" style="58" customWidth="1"/>
    <col min="10" max="10" width="12.8515625" style="58" customWidth="1"/>
    <col min="11" max="11" width="12.7109375" style="58" customWidth="1"/>
    <col min="12" max="12" width="12.57421875" style="58" customWidth="1"/>
    <col min="13" max="13" width="12.7109375" style="798" customWidth="1"/>
    <col min="14" max="16384" width="9.140625" style="58" customWidth="1"/>
  </cols>
  <sheetData>
    <row r="1" spans="1:13" s="1" customFormat="1" ht="12.75">
      <c r="A1" s="1" t="s">
        <v>1519</v>
      </c>
      <c r="G1" s="2"/>
      <c r="J1" s="923" t="s">
        <v>1581</v>
      </c>
      <c r="K1" s="923"/>
      <c r="L1" s="923"/>
      <c r="M1" s="923"/>
    </row>
    <row r="2" spans="7:13" ht="16.5" customHeight="1">
      <c r="G2" s="59"/>
      <c r="M2" s="829"/>
    </row>
    <row r="3" spans="1:13" s="1" customFormat="1" ht="14.25" customHeight="1" thickBot="1">
      <c r="A3" s="3"/>
      <c r="B3" s="4"/>
      <c r="C3" s="4"/>
      <c r="D3" s="5"/>
      <c r="E3" s="14"/>
      <c r="F3" s="6"/>
      <c r="G3" s="8"/>
      <c r="H3" s="9"/>
      <c r="J3" s="7"/>
      <c r="L3" s="13"/>
      <c r="M3" s="830" t="s">
        <v>1758</v>
      </c>
    </row>
    <row r="4" spans="1:13" ht="21.75" customHeight="1" thickBot="1">
      <c r="A4" s="909" t="s">
        <v>1520</v>
      </c>
      <c r="B4" s="911" t="s">
        <v>1714</v>
      </c>
      <c r="C4" s="911" t="s">
        <v>1544</v>
      </c>
      <c r="D4" s="904" t="s">
        <v>1715</v>
      </c>
      <c r="E4" s="904" t="s">
        <v>1716</v>
      </c>
      <c r="F4" s="887" t="s">
        <v>1902</v>
      </c>
      <c r="G4" s="887"/>
      <c r="H4" s="887"/>
      <c r="I4" s="888"/>
      <c r="J4" s="933" t="s">
        <v>1580</v>
      </c>
      <c r="K4" s="896" t="s">
        <v>568</v>
      </c>
      <c r="L4" s="896" t="s">
        <v>569</v>
      </c>
      <c r="M4" s="891" t="s">
        <v>1264</v>
      </c>
    </row>
    <row r="5" spans="1:13" ht="51" customHeight="1" thickBot="1">
      <c r="A5" s="910"/>
      <c r="B5" s="912"/>
      <c r="C5" s="912"/>
      <c r="D5" s="905"/>
      <c r="E5" s="905"/>
      <c r="F5" s="659" t="s">
        <v>1852</v>
      </c>
      <c r="G5" s="660" t="s">
        <v>1853</v>
      </c>
      <c r="H5" s="661" t="s">
        <v>1328</v>
      </c>
      <c r="I5" s="662" t="s">
        <v>1518</v>
      </c>
      <c r="J5" s="934"/>
      <c r="K5" s="897"/>
      <c r="L5" s="897"/>
      <c r="M5" s="892"/>
    </row>
    <row r="6" spans="1:13" ht="15" customHeight="1">
      <c r="A6" s="402"/>
      <c r="B6" s="403"/>
      <c r="C6" s="403"/>
      <c r="D6" s="404"/>
      <c r="E6" s="404"/>
      <c r="F6" s="405"/>
      <c r="G6" s="406"/>
      <c r="H6" s="407"/>
      <c r="I6" s="408"/>
      <c r="J6" s="409"/>
      <c r="K6" s="410"/>
      <c r="L6" s="410"/>
      <c r="M6" s="799"/>
    </row>
    <row r="7" spans="1:13" ht="39.75" customHeight="1">
      <c r="A7" s="411"/>
      <c r="B7" s="412"/>
      <c r="C7" s="412"/>
      <c r="D7" s="413"/>
      <c r="E7" s="414"/>
      <c r="F7" s="67" t="s">
        <v>1760</v>
      </c>
      <c r="G7" s="68"/>
      <c r="H7" s="69"/>
      <c r="I7" s="70"/>
      <c r="J7" s="415"/>
      <c r="K7" s="415"/>
      <c r="L7" s="415"/>
      <c r="M7" s="800"/>
    </row>
    <row r="8" spans="1:13" s="22" customFormat="1" ht="14.25" customHeight="1">
      <c r="A8" s="15"/>
      <c r="B8" s="416"/>
      <c r="C8" s="416"/>
      <c r="D8" s="417"/>
      <c r="E8" s="16"/>
      <c r="F8" s="17"/>
      <c r="G8" s="18"/>
      <c r="H8" s="19"/>
      <c r="I8" s="20"/>
      <c r="J8" s="21"/>
      <c r="K8" s="21"/>
      <c r="L8" s="21"/>
      <c r="M8" s="801"/>
    </row>
    <row r="9" spans="1:13" s="22" customFormat="1" ht="14.25" customHeight="1">
      <c r="A9" s="15">
        <v>1</v>
      </c>
      <c r="B9" s="416"/>
      <c r="C9" s="416">
        <v>1</v>
      </c>
      <c r="D9" s="417"/>
      <c r="E9" s="16"/>
      <c r="F9" s="23" t="s">
        <v>380</v>
      </c>
      <c r="G9" s="24"/>
      <c r="H9" s="19"/>
      <c r="I9" s="25"/>
      <c r="J9" s="21"/>
      <c r="K9" s="21"/>
      <c r="L9" s="21"/>
      <c r="M9" s="801"/>
    </row>
    <row r="10" spans="1:13" s="22" customFormat="1" ht="14.25" customHeight="1">
      <c r="A10" s="15"/>
      <c r="B10" s="416"/>
      <c r="C10" s="416"/>
      <c r="D10" s="417">
        <v>1</v>
      </c>
      <c r="E10" s="16"/>
      <c r="F10" s="17"/>
      <c r="G10" s="18"/>
      <c r="H10" s="19" t="s">
        <v>1266</v>
      </c>
      <c r="I10" s="25"/>
      <c r="J10" s="418">
        <v>35405</v>
      </c>
      <c r="K10" s="418">
        <v>46873</v>
      </c>
      <c r="L10" s="418">
        <v>46873</v>
      </c>
      <c r="M10" s="801">
        <f>L10/K10*100</f>
        <v>100</v>
      </c>
    </row>
    <row r="11" spans="1:13" s="22" customFormat="1" ht="14.25" customHeight="1">
      <c r="A11" s="15"/>
      <c r="B11" s="416"/>
      <c r="C11" s="416"/>
      <c r="D11" s="417">
        <v>2</v>
      </c>
      <c r="E11" s="16"/>
      <c r="F11" s="17"/>
      <c r="G11" s="18"/>
      <c r="H11" s="19" t="s">
        <v>1899</v>
      </c>
      <c r="I11" s="25"/>
      <c r="J11" s="418">
        <v>5000</v>
      </c>
      <c r="K11" s="418">
        <v>8483</v>
      </c>
      <c r="L11" s="418">
        <v>8483</v>
      </c>
      <c r="M11" s="801">
        <f aca="true" t="shared" si="0" ref="M11:M17">L11/K11*100</f>
        <v>100</v>
      </c>
    </row>
    <row r="12" spans="1:13" s="22" customFormat="1" ht="14.25" customHeight="1">
      <c r="A12" s="15"/>
      <c r="B12" s="416"/>
      <c r="C12" s="416"/>
      <c r="D12" s="417">
        <v>4</v>
      </c>
      <c r="E12" s="16"/>
      <c r="F12" s="17"/>
      <c r="G12" s="18"/>
      <c r="H12" s="19" t="s">
        <v>1900</v>
      </c>
      <c r="I12" s="25"/>
      <c r="J12" s="418">
        <v>7000</v>
      </c>
      <c r="K12" s="418">
        <v>19539</v>
      </c>
      <c r="L12" s="418">
        <v>19539</v>
      </c>
      <c r="M12" s="801">
        <f t="shared" si="0"/>
        <v>100</v>
      </c>
    </row>
    <row r="13" spans="1:13" s="22" customFormat="1" ht="14.25" customHeight="1">
      <c r="A13" s="15"/>
      <c r="B13" s="416"/>
      <c r="C13" s="416"/>
      <c r="D13" s="417">
        <v>5</v>
      </c>
      <c r="E13" s="16"/>
      <c r="F13" s="17"/>
      <c r="G13" s="18"/>
      <c r="H13" s="19" t="s">
        <v>1239</v>
      </c>
      <c r="I13" s="25"/>
      <c r="J13" s="418"/>
      <c r="K13" s="418">
        <v>860</v>
      </c>
      <c r="L13" s="418">
        <v>860</v>
      </c>
      <c r="M13" s="801">
        <f t="shared" si="0"/>
        <v>100</v>
      </c>
    </row>
    <row r="14" spans="1:13" s="22" customFormat="1" ht="14.25" customHeight="1">
      <c r="A14" s="15"/>
      <c r="B14" s="416"/>
      <c r="C14" s="416"/>
      <c r="D14" s="417">
        <v>6</v>
      </c>
      <c r="E14" s="16"/>
      <c r="F14" s="17"/>
      <c r="G14" s="18"/>
      <c r="H14" s="19" t="s">
        <v>1267</v>
      </c>
      <c r="I14" s="25"/>
      <c r="J14" s="418"/>
      <c r="K14" s="418">
        <v>14095</v>
      </c>
      <c r="L14" s="418">
        <v>14095</v>
      </c>
      <c r="M14" s="801">
        <f t="shared" si="0"/>
        <v>100</v>
      </c>
    </row>
    <row r="15" spans="1:13" s="22" customFormat="1" ht="14.25" customHeight="1">
      <c r="A15" s="15"/>
      <c r="B15" s="416"/>
      <c r="C15" s="416"/>
      <c r="D15" s="417">
        <v>7</v>
      </c>
      <c r="E15" s="16"/>
      <c r="F15" s="17"/>
      <c r="G15" s="18"/>
      <c r="H15" s="19" t="s">
        <v>1621</v>
      </c>
      <c r="I15" s="25"/>
      <c r="J15" s="418"/>
      <c r="K15" s="418">
        <v>635</v>
      </c>
      <c r="L15" s="418">
        <v>635</v>
      </c>
      <c r="M15" s="801">
        <f t="shared" si="0"/>
        <v>100</v>
      </c>
    </row>
    <row r="16" spans="1:13" s="22" customFormat="1" ht="8.25" customHeight="1">
      <c r="A16" s="15"/>
      <c r="B16" s="416"/>
      <c r="C16" s="416"/>
      <c r="D16" s="417"/>
      <c r="E16" s="16"/>
      <c r="F16" s="17"/>
      <c r="G16" s="18"/>
      <c r="H16" s="19"/>
      <c r="I16" s="25"/>
      <c r="J16" s="418"/>
      <c r="K16" s="418"/>
      <c r="L16" s="418"/>
      <c r="M16" s="802"/>
    </row>
    <row r="17" spans="1:13" s="22" customFormat="1" ht="14.25" customHeight="1">
      <c r="A17" s="15"/>
      <c r="B17" s="416"/>
      <c r="C17" s="416"/>
      <c r="D17" s="417"/>
      <c r="E17" s="16"/>
      <c r="F17" s="27" t="s">
        <v>1773</v>
      </c>
      <c r="G17" s="28"/>
      <c r="H17" s="29"/>
      <c r="I17" s="30"/>
      <c r="J17" s="31">
        <f>SUM(J10:J16)</f>
        <v>47405</v>
      </c>
      <c r="K17" s="31">
        <f>SUM(K10:K16)</f>
        <v>90485</v>
      </c>
      <c r="L17" s="31">
        <f>SUM(L10:L15)</f>
        <v>90485</v>
      </c>
      <c r="M17" s="868">
        <f t="shared" si="0"/>
        <v>100</v>
      </c>
    </row>
    <row r="18" spans="1:13" s="22" customFormat="1" ht="3" customHeight="1">
      <c r="A18" s="15"/>
      <c r="B18" s="416"/>
      <c r="C18" s="416"/>
      <c r="D18" s="417"/>
      <c r="E18" s="16"/>
      <c r="F18" s="17"/>
      <c r="G18" s="18"/>
      <c r="H18" s="19"/>
      <c r="I18" s="419"/>
      <c r="J18" s="21"/>
      <c r="K18" s="21"/>
      <c r="L18" s="21"/>
      <c r="M18" s="802"/>
    </row>
    <row r="19" spans="1:13" s="22" customFormat="1" ht="14.25" customHeight="1">
      <c r="A19" s="15">
        <v>2</v>
      </c>
      <c r="B19" s="416"/>
      <c r="C19" s="416">
        <v>1</v>
      </c>
      <c r="D19" s="417"/>
      <c r="E19" s="16"/>
      <c r="F19" s="23" t="s">
        <v>1775</v>
      </c>
      <c r="G19" s="24"/>
      <c r="H19" s="19"/>
      <c r="I19" s="25"/>
      <c r="J19" s="21"/>
      <c r="K19" s="21"/>
      <c r="L19" s="21"/>
      <c r="M19" s="802"/>
    </row>
    <row r="20" spans="1:13" s="22" customFormat="1" ht="14.25" customHeight="1">
      <c r="A20" s="15"/>
      <c r="B20" s="416"/>
      <c r="C20" s="416"/>
      <c r="D20" s="417">
        <v>1</v>
      </c>
      <c r="E20" s="16"/>
      <c r="F20" s="17"/>
      <c r="G20" s="18"/>
      <c r="H20" s="19" t="s">
        <v>1266</v>
      </c>
      <c r="I20" s="25"/>
      <c r="J20" s="418">
        <v>9742</v>
      </c>
      <c r="K20" s="418">
        <v>18113</v>
      </c>
      <c r="L20" s="418">
        <v>18113</v>
      </c>
      <c r="M20" s="801">
        <f>L20/K20*100</f>
        <v>100</v>
      </c>
    </row>
    <row r="21" spans="1:13" s="22" customFormat="1" ht="14.25" customHeight="1">
      <c r="A21" s="15"/>
      <c r="B21" s="416"/>
      <c r="C21" s="416"/>
      <c r="D21" s="417">
        <v>2</v>
      </c>
      <c r="E21" s="16"/>
      <c r="F21" s="17"/>
      <c r="G21" s="18"/>
      <c r="H21" s="19" t="s">
        <v>1899</v>
      </c>
      <c r="I21" s="25"/>
      <c r="J21" s="418"/>
      <c r="K21" s="418">
        <v>697</v>
      </c>
      <c r="L21" s="418">
        <v>697</v>
      </c>
      <c r="M21" s="801">
        <f>L21/K21*100</f>
        <v>100</v>
      </c>
    </row>
    <row r="22" spans="1:13" s="22" customFormat="1" ht="14.25" customHeight="1">
      <c r="A22" s="15"/>
      <c r="B22" s="416"/>
      <c r="C22" s="416"/>
      <c r="D22" s="417">
        <v>4</v>
      </c>
      <c r="E22" s="16"/>
      <c r="F22" s="17"/>
      <c r="G22" s="18"/>
      <c r="H22" s="19" t="s">
        <v>1900</v>
      </c>
      <c r="I22" s="25"/>
      <c r="J22" s="418"/>
      <c r="K22" s="418">
        <v>149</v>
      </c>
      <c r="L22" s="418">
        <v>149</v>
      </c>
      <c r="M22" s="801">
        <f>L22/K22*100</f>
        <v>100</v>
      </c>
    </row>
    <row r="23" spans="1:13" s="22" customFormat="1" ht="14.25" customHeight="1">
      <c r="A23" s="15"/>
      <c r="B23" s="416"/>
      <c r="C23" s="416"/>
      <c r="D23" s="417">
        <v>6</v>
      </c>
      <c r="E23" s="16"/>
      <c r="F23" s="17"/>
      <c r="G23" s="18"/>
      <c r="H23" s="19" t="s">
        <v>1267</v>
      </c>
      <c r="I23" s="25"/>
      <c r="J23" s="418"/>
      <c r="K23" s="418">
        <v>2284</v>
      </c>
      <c r="L23" s="418">
        <v>2284</v>
      </c>
      <c r="M23" s="801">
        <f>L23/K23*100</f>
        <v>100</v>
      </c>
    </row>
    <row r="24" spans="1:13" s="22" customFormat="1" ht="5.25" customHeight="1">
      <c r="A24" s="15"/>
      <c r="B24" s="416"/>
      <c r="C24" s="416"/>
      <c r="D24" s="417"/>
      <c r="E24" s="16"/>
      <c r="F24" s="17"/>
      <c r="G24" s="18"/>
      <c r="H24" s="19"/>
      <c r="I24" s="25"/>
      <c r="J24" s="418"/>
      <c r="K24" s="418"/>
      <c r="L24" s="418"/>
      <c r="M24" s="802"/>
    </row>
    <row r="25" spans="1:13" s="22" customFormat="1" ht="14.25" customHeight="1">
      <c r="A25" s="15"/>
      <c r="B25" s="416"/>
      <c r="C25" s="416"/>
      <c r="D25" s="417"/>
      <c r="E25" s="16"/>
      <c r="F25" s="27" t="s">
        <v>1773</v>
      </c>
      <c r="G25" s="28"/>
      <c r="H25" s="29"/>
      <c r="I25" s="30"/>
      <c r="J25" s="31">
        <f>SUM(J20:J24)</f>
        <v>9742</v>
      </c>
      <c r="K25" s="31">
        <f>SUM(K20:K24)</f>
        <v>21243</v>
      </c>
      <c r="L25" s="31">
        <f>SUM(L20:L24)</f>
        <v>21243</v>
      </c>
      <c r="M25" s="868">
        <f>L25/K25*100</f>
        <v>100</v>
      </c>
    </row>
    <row r="26" spans="1:13" s="22" customFormat="1" ht="5.25" customHeight="1">
      <c r="A26" s="15"/>
      <c r="B26" s="416"/>
      <c r="C26" s="416"/>
      <c r="D26" s="417"/>
      <c r="E26" s="16"/>
      <c r="F26" s="17"/>
      <c r="G26" s="18"/>
      <c r="H26" s="19"/>
      <c r="I26" s="419"/>
      <c r="J26" s="21"/>
      <c r="K26" s="21"/>
      <c r="L26" s="21"/>
      <c r="M26" s="802"/>
    </row>
    <row r="27" spans="1:13" s="22" customFormat="1" ht="17.25" customHeight="1">
      <c r="A27" s="15">
        <v>3</v>
      </c>
      <c r="B27" s="416"/>
      <c r="C27" s="416"/>
      <c r="D27" s="417"/>
      <c r="E27" s="16"/>
      <c r="F27" s="23" t="s">
        <v>379</v>
      </c>
      <c r="G27" s="24"/>
      <c r="H27" s="19"/>
      <c r="I27" s="25"/>
      <c r="J27" s="21"/>
      <c r="K27" s="21"/>
      <c r="L27" s="21"/>
      <c r="M27" s="802"/>
    </row>
    <row r="28" spans="1:13" s="22" customFormat="1" ht="14.25" customHeight="1">
      <c r="A28" s="15"/>
      <c r="B28" s="416">
        <v>1</v>
      </c>
      <c r="C28" s="416">
        <v>1</v>
      </c>
      <c r="D28" s="417"/>
      <c r="E28" s="417"/>
      <c r="F28" s="39"/>
      <c r="G28" s="420" t="s">
        <v>379</v>
      </c>
      <c r="H28" s="41"/>
      <c r="I28" s="42"/>
      <c r="J28" s="36"/>
      <c r="K28" s="36"/>
      <c r="L28" s="36"/>
      <c r="M28" s="804"/>
    </row>
    <row r="29" spans="1:13" s="22" customFormat="1" ht="14.25" customHeight="1">
      <c r="A29" s="15"/>
      <c r="B29" s="15"/>
      <c r="C29" s="416"/>
      <c r="D29" s="417">
        <v>1</v>
      </c>
      <c r="E29" s="417"/>
      <c r="F29" s="39"/>
      <c r="H29" s="19" t="s">
        <v>1266</v>
      </c>
      <c r="I29" s="42"/>
      <c r="J29" s="26">
        <v>21668</v>
      </c>
      <c r="K29" s="26">
        <v>24107</v>
      </c>
      <c r="L29" s="418">
        <v>23196</v>
      </c>
      <c r="M29" s="801">
        <f>L29/K29*100</f>
        <v>96.22101464304974</v>
      </c>
    </row>
    <row r="30" spans="1:13" s="22" customFormat="1" ht="14.25" customHeight="1">
      <c r="A30" s="15"/>
      <c r="B30" s="15"/>
      <c r="C30" s="416"/>
      <c r="D30" s="417">
        <v>2</v>
      </c>
      <c r="E30" s="417"/>
      <c r="F30" s="39"/>
      <c r="H30" s="19" t="s">
        <v>1899</v>
      </c>
      <c r="I30" s="42"/>
      <c r="J30" s="26"/>
      <c r="K30" s="418">
        <v>4553</v>
      </c>
      <c r="L30" s="418">
        <v>4553</v>
      </c>
      <c r="M30" s="801">
        <f>L30/K30*100</f>
        <v>100</v>
      </c>
    </row>
    <row r="31" spans="1:13" s="22" customFormat="1" ht="14.25" customHeight="1">
      <c r="A31" s="15"/>
      <c r="B31" s="15"/>
      <c r="C31" s="416"/>
      <c r="D31" s="417">
        <v>4</v>
      </c>
      <c r="E31" s="417"/>
      <c r="F31" s="39"/>
      <c r="H31" s="19" t="s">
        <v>1900</v>
      </c>
      <c r="I31" s="42"/>
      <c r="J31" s="26"/>
      <c r="K31" s="418">
        <v>5150</v>
      </c>
      <c r="L31" s="418">
        <v>5150</v>
      </c>
      <c r="M31" s="801">
        <f>L31/K31*100</f>
        <v>100</v>
      </c>
    </row>
    <row r="32" spans="1:13" s="22" customFormat="1" ht="14.25" customHeight="1">
      <c r="A32" s="15"/>
      <c r="B32" s="15"/>
      <c r="C32" s="416"/>
      <c r="D32" s="417">
        <v>6</v>
      </c>
      <c r="E32" s="16"/>
      <c r="F32" s="17"/>
      <c r="G32" s="18"/>
      <c r="H32" s="19" t="s">
        <v>1267</v>
      </c>
      <c r="I32" s="25"/>
      <c r="J32" s="26"/>
      <c r="K32" s="418">
        <v>10955</v>
      </c>
      <c r="L32" s="418">
        <v>10955</v>
      </c>
      <c r="M32" s="801">
        <f>L32/K32*100</f>
        <v>100</v>
      </c>
    </row>
    <row r="33" spans="1:13" s="22" customFormat="1" ht="5.25" customHeight="1">
      <c r="A33" s="15"/>
      <c r="B33" s="15"/>
      <c r="C33" s="416"/>
      <c r="D33" s="417"/>
      <c r="E33" s="417"/>
      <c r="F33" s="39"/>
      <c r="G33" s="40"/>
      <c r="H33" s="41"/>
      <c r="I33" s="42"/>
      <c r="J33" s="36"/>
      <c r="K33" s="36"/>
      <c r="L33" s="36"/>
      <c r="M33" s="804"/>
    </row>
    <row r="34" spans="1:13" s="22" customFormat="1" ht="14.25" customHeight="1">
      <c r="A34" s="15"/>
      <c r="B34" s="15"/>
      <c r="C34" s="416"/>
      <c r="D34" s="417"/>
      <c r="E34" s="417"/>
      <c r="F34" s="421" t="s">
        <v>1791</v>
      </c>
      <c r="G34" s="422"/>
      <c r="H34" s="424"/>
      <c r="I34" s="425"/>
      <c r="J34" s="426">
        <f>SUM(J28:J33)</f>
        <v>21668</v>
      </c>
      <c r="K34" s="426">
        <f>SUM(K28:K33)</f>
        <v>44765</v>
      </c>
      <c r="L34" s="426">
        <f>SUM(L28:L33)</f>
        <v>43854</v>
      </c>
      <c r="M34" s="868">
        <f>L34/K34*100</f>
        <v>97.96492795710935</v>
      </c>
    </row>
    <row r="35" spans="1:13" s="22" customFormat="1" ht="6" customHeight="1">
      <c r="A35" s="15"/>
      <c r="B35" s="15"/>
      <c r="C35" s="416"/>
      <c r="D35" s="417"/>
      <c r="E35" s="417"/>
      <c r="F35" s="39"/>
      <c r="G35" s="40"/>
      <c r="H35" s="41"/>
      <c r="I35" s="42"/>
      <c r="J35" s="36"/>
      <c r="K35" s="36"/>
      <c r="L35" s="36"/>
      <c r="M35" s="804"/>
    </row>
    <row r="36" spans="1:13" s="22" customFormat="1" ht="14.25" customHeight="1">
      <c r="A36" s="15"/>
      <c r="B36" s="416">
        <v>2</v>
      </c>
      <c r="C36" s="416">
        <v>2</v>
      </c>
      <c r="D36" s="417"/>
      <c r="E36" s="417"/>
      <c r="F36" s="39"/>
      <c r="G36" s="420" t="s">
        <v>474</v>
      </c>
      <c r="H36" s="420"/>
      <c r="I36" s="42"/>
      <c r="J36" s="36"/>
      <c r="K36" s="36"/>
      <c r="L36" s="36"/>
      <c r="M36" s="804"/>
    </row>
    <row r="37" spans="1:13" s="22" customFormat="1" ht="14.25" customHeight="1">
      <c r="A37" s="15"/>
      <c r="B37" s="15"/>
      <c r="C37" s="416"/>
      <c r="D37" s="417">
        <v>1</v>
      </c>
      <c r="E37" s="417"/>
      <c r="F37" s="39"/>
      <c r="H37" s="19" t="s">
        <v>1266</v>
      </c>
      <c r="I37" s="42"/>
      <c r="J37" s="26">
        <v>3210</v>
      </c>
      <c r="K37" s="26">
        <v>3210</v>
      </c>
      <c r="L37" s="418">
        <v>1775</v>
      </c>
      <c r="M37" s="801">
        <f>L37/K37*100</f>
        <v>55.295950155763244</v>
      </c>
    </row>
    <row r="38" spans="1:13" s="22" customFormat="1" ht="14.25" customHeight="1">
      <c r="A38" s="15"/>
      <c r="B38" s="15"/>
      <c r="C38" s="416"/>
      <c r="D38" s="417">
        <v>2</v>
      </c>
      <c r="E38" s="417"/>
      <c r="F38" s="39"/>
      <c r="H38" s="19" t="s">
        <v>1899</v>
      </c>
      <c r="I38" s="42"/>
      <c r="J38" s="26"/>
      <c r="K38" s="418">
        <v>140</v>
      </c>
      <c r="L38" s="418">
        <v>140</v>
      </c>
      <c r="M38" s="801">
        <f>L38/K38*100</f>
        <v>100</v>
      </c>
    </row>
    <row r="39" spans="1:13" s="22" customFormat="1" ht="14.25" customHeight="1">
      <c r="A39" s="15"/>
      <c r="B39" s="15"/>
      <c r="C39" s="416"/>
      <c r="D39" s="417">
        <v>6</v>
      </c>
      <c r="E39" s="16"/>
      <c r="F39" s="17"/>
      <c r="G39" s="18"/>
      <c r="H39" s="19" t="s">
        <v>1267</v>
      </c>
      <c r="I39" s="25"/>
      <c r="J39" s="26"/>
      <c r="K39" s="418">
        <v>970</v>
      </c>
      <c r="L39" s="418">
        <v>970</v>
      </c>
      <c r="M39" s="801">
        <f>L39/K39*100</f>
        <v>100</v>
      </c>
    </row>
    <row r="40" spans="1:13" s="22" customFormat="1" ht="6" customHeight="1">
      <c r="A40" s="15"/>
      <c r="B40" s="15"/>
      <c r="C40" s="416"/>
      <c r="D40" s="417"/>
      <c r="E40" s="417"/>
      <c r="F40" s="39"/>
      <c r="G40" s="40"/>
      <c r="H40" s="41"/>
      <c r="I40" s="42"/>
      <c r="J40" s="36"/>
      <c r="K40" s="36"/>
      <c r="L40" s="36"/>
      <c r="M40" s="804"/>
    </row>
    <row r="41" spans="1:13" s="22" customFormat="1" ht="14.25" customHeight="1">
      <c r="A41" s="15"/>
      <c r="B41" s="15"/>
      <c r="C41" s="416"/>
      <c r="D41" s="417"/>
      <c r="E41" s="417"/>
      <c r="F41" s="421" t="s">
        <v>1791</v>
      </c>
      <c r="G41" s="422"/>
      <c r="H41" s="424"/>
      <c r="I41" s="425"/>
      <c r="J41" s="426">
        <f>SUM(J37:J40)</f>
        <v>3210</v>
      </c>
      <c r="K41" s="426">
        <f>SUM(K37:K40)</f>
        <v>4320</v>
      </c>
      <c r="L41" s="426">
        <f>SUM(L37:L40)</f>
        <v>2885</v>
      </c>
      <c r="M41" s="868">
        <f>L41/K41*100</f>
        <v>66.7824074074074</v>
      </c>
    </row>
    <row r="42" spans="1:13" s="22" customFormat="1" ht="3.75" customHeight="1">
      <c r="A42" s="15"/>
      <c r="B42" s="15"/>
      <c r="C42" s="416"/>
      <c r="D42" s="417"/>
      <c r="E42" s="417"/>
      <c r="F42" s="39"/>
      <c r="G42" s="40"/>
      <c r="H42" s="41"/>
      <c r="I42" s="42"/>
      <c r="J42" s="36"/>
      <c r="K42" s="36"/>
      <c r="L42" s="36"/>
      <c r="M42" s="804"/>
    </row>
    <row r="43" spans="1:13" s="22" customFormat="1" ht="14.25" customHeight="1">
      <c r="A43" s="15"/>
      <c r="B43" s="416">
        <v>3</v>
      </c>
      <c r="C43" s="416">
        <v>1</v>
      </c>
      <c r="D43" s="417"/>
      <c r="E43" s="417"/>
      <c r="F43" s="39"/>
      <c r="G43" s="420" t="s">
        <v>472</v>
      </c>
      <c r="H43" s="420"/>
      <c r="I43" s="42"/>
      <c r="J43" s="36"/>
      <c r="K43" s="36"/>
      <c r="L43" s="36"/>
      <c r="M43" s="804"/>
    </row>
    <row r="44" spans="1:13" s="22" customFormat="1" ht="14.25" customHeight="1">
      <c r="A44" s="15"/>
      <c r="B44" s="15"/>
      <c r="C44" s="416"/>
      <c r="D44" s="417">
        <v>1</v>
      </c>
      <c r="E44" s="417"/>
      <c r="F44" s="39"/>
      <c r="H44" s="19" t="s">
        <v>1266</v>
      </c>
      <c r="I44" s="42"/>
      <c r="J44" s="26">
        <v>2574</v>
      </c>
      <c r="K44" s="26">
        <v>2886</v>
      </c>
      <c r="L44" s="418">
        <v>2836</v>
      </c>
      <c r="M44" s="801">
        <f>L44/K44*100</f>
        <v>98.26749826749827</v>
      </c>
    </row>
    <row r="45" spans="1:13" s="22" customFormat="1" ht="14.25" customHeight="1">
      <c r="A45" s="15"/>
      <c r="B45" s="15"/>
      <c r="C45" s="416"/>
      <c r="D45" s="417">
        <v>2</v>
      </c>
      <c r="E45" s="417"/>
      <c r="F45" s="39"/>
      <c r="H45" s="19" t="s">
        <v>1899</v>
      </c>
      <c r="I45" s="42"/>
      <c r="J45" s="26"/>
      <c r="K45" s="418">
        <v>328</v>
      </c>
      <c r="L45" s="418">
        <v>328</v>
      </c>
      <c r="M45" s="801">
        <f>L45/K45*100</f>
        <v>100</v>
      </c>
    </row>
    <row r="46" spans="1:13" s="22" customFormat="1" ht="14.25" customHeight="1">
      <c r="A46" s="15"/>
      <c r="B46" s="15"/>
      <c r="C46" s="416"/>
      <c r="D46" s="417">
        <v>4</v>
      </c>
      <c r="E46" s="417"/>
      <c r="F46" s="39"/>
      <c r="H46" s="19" t="s">
        <v>1900</v>
      </c>
      <c r="I46" s="42"/>
      <c r="J46" s="26"/>
      <c r="K46" s="418">
        <v>216</v>
      </c>
      <c r="L46" s="418">
        <v>216</v>
      </c>
      <c r="M46" s="801">
        <f>L46/K46*100</f>
        <v>100</v>
      </c>
    </row>
    <row r="47" spans="1:13" s="22" customFormat="1" ht="14.25" customHeight="1">
      <c r="A47" s="15"/>
      <c r="B47" s="416"/>
      <c r="C47" s="416"/>
      <c r="D47" s="417">
        <v>5</v>
      </c>
      <c r="E47" s="16"/>
      <c r="F47" s="17"/>
      <c r="G47" s="18"/>
      <c r="H47" s="19" t="s">
        <v>1239</v>
      </c>
      <c r="I47" s="25"/>
      <c r="J47" s="418"/>
      <c r="K47" s="418"/>
      <c r="L47" s="418">
        <v>50</v>
      </c>
      <c r="M47" s="801"/>
    </row>
    <row r="48" spans="1:13" s="22" customFormat="1" ht="14.25" customHeight="1">
      <c r="A48" s="15"/>
      <c r="B48" s="15"/>
      <c r="C48" s="416"/>
      <c r="D48" s="417">
        <v>6</v>
      </c>
      <c r="E48" s="16"/>
      <c r="F48" s="17"/>
      <c r="G48" s="18"/>
      <c r="H48" s="19" t="s">
        <v>1267</v>
      </c>
      <c r="I48" s="25"/>
      <c r="J48" s="26"/>
      <c r="K48" s="418">
        <v>4530</v>
      </c>
      <c r="L48" s="418">
        <v>4530</v>
      </c>
      <c r="M48" s="801">
        <f>L48/K48*100</f>
        <v>100</v>
      </c>
    </row>
    <row r="49" spans="1:13" s="22" customFormat="1" ht="3.75" customHeight="1">
      <c r="A49" s="15"/>
      <c r="B49" s="15"/>
      <c r="C49" s="416"/>
      <c r="D49" s="417"/>
      <c r="E49" s="417"/>
      <c r="F49" s="39"/>
      <c r="G49" s="40"/>
      <c r="H49" s="41"/>
      <c r="I49" s="42"/>
      <c r="J49" s="36"/>
      <c r="K49" s="36"/>
      <c r="L49" s="36"/>
      <c r="M49" s="804"/>
    </row>
    <row r="50" spans="1:13" s="22" customFormat="1" ht="14.25" customHeight="1">
      <c r="A50" s="15"/>
      <c r="B50" s="15"/>
      <c r="C50" s="416"/>
      <c r="D50" s="417"/>
      <c r="E50" s="417"/>
      <c r="F50" s="421" t="s">
        <v>1791</v>
      </c>
      <c r="G50" s="422"/>
      <c r="H50" s="424"/>
      <c r="I50" s="425"/>
      <c r="J50" s="426">
        <f>SUM(J44:J49)</f>
        <v>2574</v>
      </c>
      <c r="K50" s="426">
        <f>SUM(K44:K49)</f>
        <v>7960</v>
      </c>
      <c r="L50" s="426">
        <f>SUM(L44:L49)</f>
        <v>7960</v>
      </c>
      <c r="M50" s="868">
        <f>L50/K50*100</f>
        <v>100</v>
      </c>
    </row>
    <row r="51" spans="1:13" s="22" customFormat="1" ht="4.5" customHeight="1">
      <c r="A51" s="15"/>
      <c r="B51" s="416"/>
      <c r="C51" s="416"/>
      <c r="D51" s="417"/>
      <c r="E51" s="16"/>
      <c r="F51" s="17"/>
      <c r="G51" s="18"/>
      <c r="H51" s="19"/>
      <c r="I51" s="25"/>
      <c r="J51" s="418"/>
      <c r="K51" s="418"/>
      <c r="L51" s="418"/>
      <c r="M51" s="802"/>
    </row>
    <row r="52" spans="1:13" s="22" customFormat="1" ht="14.25" customHeight="1">
      <c r="A52" s="15">
        <v>3</v>
      </c>
      <c r="B52" s="416"/>
      <c r="C52" s="416"/>
      <c r="D52" s="417"/>
      <c r="E52" s="16"/>
      <c r="F52" s="23" t="s">
        <v>379</v>
      </c>
      <c r="G52" s="24"/>
      <c r="H52" s="19"/>
      <c r="I52" s="25"/>
      <c r="J52" s="418"/>
      <c r="K52" s="418"/>
      <c r="L52" s="418"/>
      <c r="M52" s="802"/>
    </row>
    <row r="53" spans="1:13" s="22" customFormat="1" ht="14.25" customHeight="1">
      <c r="A53" s="15"/>
      <c r="B53" s="416"/>
      <c r="C53" s="416"/>
      <c r="D53" s="417"/>
      <c r="E53" s="16"/>
      <c r="F53" s="23" t="s">
        <v>1937</v>
      </c>
      <c r="G53" s="24"/>
      <c r="H53" s="19"/>
      <c r="I53" s="25"/>
      <c r="J53" s="418"/>
      <c r="K53" s="418"/>
      <c r="L53" s="418"/>
      <c r="M53" s="802"/>
    </row>
    <row r="54" spans="1:13" s="22" customFormat="1" ht="14.25" customHeight="1">
      <c r="A54" s="15"/>
      <c r="B54" s="416"/>
      <c r="C54" s="416"/>
      <c r="D54" s="417">
        <v>1</v>
      </c>
      <c r="E54" s="16"/>
      <c r="F54" s="17"/>
      <c r="G54" s="18"/>
      <c r="H54" s="19" t="s">
        <v>1266</v>
      </c>
      <c r="I54" s="25"/>
      <c r="J54" s="418">
        <f>SUM(J44+J37+J29)</f>
        <v>27452</v>
      </c>
      <c r="K54" s="418">
        <v>30203</v>
      </c>
      <c r="L54" s="418">
        <v>27807</v>
      </c>
      <c r="M54" s="801">
        <f>L54/K54*100</f>
        <v>92.06701321060822</v>
      </c>
    </row>
    <row r="55" spans="1:13" s="22" customFormat="1" ht="14.25" customHeight="1">
      <c r="A55" s="15"/>
      <c r="B55" s="15"/>
      <c r="C55" s="416"/>
      <c r="D55" s="417">
        <v>2</v>
      </c>
      <c r="E55" s="417"/>
      <c r="F55" s="39"/>
      <c r="H55" s="19" t="s">
        <v>1899</v>
      </c>
      <c r="I55" s="42"/>
      <c r="J55" s="26"/>
      <c r="K55" s="418">
        <v>5021</v>
      </c>
      <c r="L55" s="418">
        <v>5021</v>
      </c>
      <c r="M55" s="801">
        <f>L55/K55*100</f>
        <v>100</v>
      </c>
    </row>
    <row r="56" spans="1:13" s="22" customFormat="1" ht="14.25" customHeight="1">
      <c r="A56" s="15"/>
      <c r="B56" s="15"/>
      <c r="C56" s="416"/>
      <c r="D56" s="417">
        <v>4</v>
      </c>
      <c r="E56" s="417"/>
      <c r="F56" s="39"/>
      <c r="H56" s="19" t="s">
        <v>1900</v>
      </c>
      <c r="I56" s="42"/>
      <c r="J56" s="26"/>
      <c r="K56" s="418">
        <v>5366</v>
      </c>
      <c r="L56" s="418">
        <v>5366</v>
      </c>
      <c r="M56" s="801">
        <f>L56/K56*100</f>
        <v>100</v>
      </c>
    </row>
    <row r="57" spans="1:13" s="22" customFormat="1" ht="14.25" customHeight="1">
      <c r="A57" s="15"/>
      <c r="B57" s="416"/>
      <c r="C57" s="416"/>
      <c r="D57" s="417">
        <v>5</v>
      </c>
      <c r="E57" s="16"/>
      <c r="F57" s="17"/>
      <c r="G57" s="18"/>
      <c r="H57" s="19" t="s">
        <v>1239</v>
      </c>
      <c r="I57" s="25"/>
      <c r="J57" s="418"/>
      <c r="K57" s="418"/>
      <c r="L57" s="418">
        <v>50</v>
      </c>
      <c r="M57" s="801"/>
    </row>
    <row r="58" spans="1:13" s="22" customFormat="1" ht="14.25" customHeight="1">
      <c r="A58" s="15"/>
      <c r="B58" s="416"/>
      <c r="C58" s="416"/>
      <c r="D58" s="417">
        <v>6</v>
      </c>
      <c r="E58" s="16"/>
      <c r="F58" s="17"/>
      <c r="G58" s="18"/>
      <c r="H58" s="19" t="s">
        <v>1267</v>
      </c>
      <c r="I58" s="25"/>
      <c r="J58" s="418"/>
      <c r="K58" s="418">
        <v>16455</v>
      </c>
      <c r="L58" s="418">
        <v>16455</v>
      </c>
      <c r="M58" s="801">
        <f>L58/K58*100</f>
        <v>100</v>
      </c>
    </row>
    <row r="59" spans="1:13" s="22" customFormat="1" ht="5.25" customHeight="1">
      <c r="A59" s="15"/>
      <c r="B59" s="416"/>
      <c r="C59" s="416"/>
      <c r="D59" s="417"/>
      <c r="E59" s="16"/>
      <c r="F59" s="17"/>
      <c r="G59" s="18"/>
      <c r="H59" s="19"/>
      <c r="I59" s="25"/>
      <c r="J59" s="418"/>
      <c r="K59" s="418"/>
      <c r="L59" s="418"/>
      <c r="M59" s="802"/>
    </row>
    <row r="60" spans="1:13" s="22" customFormat="1" ht="14.25" customHeight="1">
      <c r="A60" s="15"/>
      <c r="B60" s="416"/>
      <c r="C60" s="416"/>
      <c r="D60" s="417"/>
      <c r="E60" s="16"/>
      <c r="F60" s="27" t="s">
        <v>1773</v>
      </c>
      <c r="G60" s="28"/>
      <c r="H60" s="29"/>
      <c r="I60" s="30"/>
      <c r="J60" s="31">
        <f>SUM(J54:J59)</f>
        <v>27452</v>
      </c>
      <c r="K60" s="31">
        <f>SUM(K54:K59)</f>
        <v>57045</v>
      </c>
      <c r="L60" s="31">
        <f>SUM(L54:L59)</f>
        <v>54699</v>
      </c>
      <c r="M60" s="868">
        <f>L60/K60*100</f>
        <v>95.88745727057587</v>
      </c>
    </row>
    <row r="61" spans="1:13" s="22" customFormat="1" ht="4.5" customHeight="1">
      <c r="A61" s="15"/>
      <c r="B61" s="416"/>
      <c r="C61" s="416"/>
      <c r="D61" s="417"/>
      <c r="E61" s="16"/>
      <c r="F61" s="17"/>
      <c r="G61" s="18"/>
      <c r="H61" s="19"/>
      <c r="I61" s="25"/>
      <c r="J61" s="418"/>
      <c r="K61" s="418"/>
      <c r="L61" s="418"/>
      <c r="M61" s="802"/>
    </row>
    <row r="62" spans="1:13" s="22" customFormat="1" ht="15" customHeight="1">
      <c r="A62" s="15">
        <v>4</v>
      </c>
      <c r="B62" s="416"/>
      <c r="C62" s="416">
        <v>1</v>
      </c>
      <c r="D62" s="417"/>
      <c r="E62" s="16"/>
      <c r="F62" s="23" t="s">
        <v>1938</v>
      </c>
      <c r="G62" s="24"/>
      <c r="H62" s="19"/>
      <c r="I62" s="25"/>
      <c r="J62" s="21"/>
      <c r="K62" s="21"/>
      <c r="L62" s="21"/>
      <c r="M62" s="802"/>
    </row>
    <row r="63" spans="1:13" s="22" customFormat="1" ht="15" customHeight="1">
      <c r="A63" s="15"/>
      <c r="B63" s="416"/>
      <c r="C63" s="416"/>
      <c r="D63" s="417"/>
      <c r="E63" s="16"/>
      <c r="F63" s="23" t="s">
        <v>373</v>
      </c>
      <c r="G63" s="24"/>
      <c r="H63" s="19"/>
      <c r="I63" s="25"/>
      <c r="J63" s="21"/>
      <c r="K63" s="21"/>
      <c r="L63" s="21"/>
      <c r="M63" s="802"/>
    </row>
    <row r="64" spans="1:13" s="22" customFormat="1" ht="15" customHeight="1">
      <c r="A64" s="15"/>
      <c r="B64" s="416"/>
      <c r="C64" s="416"/>
      <c r="D64" s="417">
        <v>1</v>
      </c>
      <c r="E64" s="16"/>
      <c r="F64" s="17"/>
      <c r="G64" s="18"/>
      <c r="H64" s="19" t="s">
        <v>1266</v>
      </c>
      <c r="I64" s="25"/>
      <c r="J64" s="418">
        <v>93158</v>
      </c>
      <c r="K64" s="418">
        <v>93158</v>
      </c>
      <c r="L64" s="418">
        <v>91076</v>
      </c>
      <c r="M64" s="801">
        <f>L64/K64*100</f>
        <v>97.76508727108782</v>
      </c>
    </row>
    <row r="65" spans="1:13" s="22" customFormat="1" ht="15" customHeight="1">
      <c r="A65" s="15"/>
      <c r="B65" s="416"/>
      <c r="C65" s="416"/>
      <c r="D65" s="417">
        <v>2</v>
      </c>
      <c r="E65" s="16"/>
      <c r="F65" s="17"/>
      <c r="G65" s="18"/>
      <c r="H65" s="19" t="s">
        <v>1899</v>
      </c>
      <c r="I65" s="25"/>
      <c r="J65" s="418">
        <v>14000</v>
      </c>
      <c r="K65" s="418">
        <v>52447</v>
      </c>
      <c r="L65" s="418">
        <v>52447</v>
      </c>
      <c r="M65" s="801">
        <f>L65/K65*100</f>
        <v>100</v>
      </c>
    </row>
    <row r="66" spans="1:13" s="22" customFormat="1" ht="15" customHeight="1">
      <c r="A66" s="15"/>
      <c r="B66" s="416"/>
      <c r="C66" s="416"/>
      <c r="D66" s="417">
        <v>4</v>
      </c>
      <c r="E66" s="16"/>
      <c r="F66" s="17"/>
      <c r="G66" s="18"/>
      <c r="H66" s="19" t="s">
        <v>1900</v>
      </c>
      <c r="I66" s="25"/>
      <c r="J66" s="418">
        <v>12000</v>
      </c>
      <c r="K66" s="418">
        <v>17356</v>
      </c>
      <c r="L66" s="418">
        <v>11271</v>
      </c>
      <c r="M66" s="801">
        <f>L66/K66*100</f>
        <v>64.9400783590689</v>
      </c>
    </row>
    <row r="67" spans="1:13" s="22" customFormat="1" ht="15" customHeight="1">
      <c r="A67" s="15"/>
      <c r="B67" s="416"/>
      <c r="C67" s="416"/>
      <c r="D67" s="417">
        <v>6</v>
      </c>
      <c r="E67" s="16"/>
      <c r="F67" s="17"/>
      <c r="G67" s="18"/>
      <c r="H67" s="19" t="s">
        <v>1267</v>
      </c>
      <c r="I67" s="25"/>
      <c r="J67" s="418"/>
      <c r="K67" s="418">
        <v>13158</v>
      </c>
      <c r="L67" s="418">
        <v>13158</v>
      </c>
      <c r="M67" s="801">
        <f>L67/K67*100</f>
        <v>100</v>
      </c>
    </row>
    <row r="68" spans="1:13" s="22" customFormat="1" ht="15" customHeight="1">
      <c r="A68" s="15"/>
      <c r="B68" s="416"/>
      <c r="C68" s="416"/>
      <c r="D68" s="417">
        <v>7</v>
      </c>
      <c r="E68" s="16"/>
      <c r="F68" s="17"/>
      <c r="G68" s="18"/>
      <c r="H68" s="19" t="s">
        <v>1621</v>
      </c>
      <c r="I68" s="25"/>
      <c r="J68" s="418"/>
      <c r="K68" s="418">
        <v>541</v>
      </c>
      <c r="L68" s="418">
        <v>541</v>
      </c>
      <c r="M68" s="801">
        <f>L68/K68*100</f>
        <v>100</v>
      </c>
    </row>
    <row r="69" spans="1:13" s="22" customFormat="1" ht="9" customHeight="1">
      <c r="A69" s="15"/>
      <c r="B69" s="416"/>
      <c r="C69" s="416"/>
      <c r="D69" s="417"/>
      <c r="E69" s="16"/>
      <c r="F69" s="17"/>
      <c r="G69" s="18"/>
      <c r="H69" s="19"/>
      <c r="I69" s="25"/>
      <c r="J69" s="418"/>
      <c r="K69" s="418"/>
      <c r="L69" s="418"/>
      <c r="M69" s="802"/>
    </row>
    <row r="70" spans="1:13" s="22" customFormat="1" ht="13.5" customHeight="1">
      <c r="A70" s="15"/>
      <c r="B70" s="416"/>
      <c r="C70" s="416"/>
      <c r="D70" s="417"/>
      <c r="E70" s="16"/>
      <c r="F70" s="27" t="s">
        <v>1773</v>
      </c>
      <c r="G70" s="28"/>
      <c r="H70" s="29"/>
      <c r="I70" s="30"/>
      <c r="J70" s="31">
        <f>SUM(J62:J69)</f>
        <v>119158</v>
      </c>
      <c r="K70" s="31">
        <f>SUM(K62:K69)</f>
        <v>176660</v>
      </c>
      <c r="L70" s="31">
        <f>SUM(L62:L69)</f>
        <v>168493</v>
      </c>
      <c r="M70" s="868">
        <f>L70/K70*100</f>
        <v>95.37699535831541</v>
      </c>
    </row>
    <row r="71" spans="1:13" s="22" customFormat="1" ht="6" customHeight="1">
      <c r="A71" s="15"/>
      <c r="B71" s="416"/>
      <c r="C71" s="416"/>
      <c r="D71" s="417"/>
      <c r="E71" s="16"/>
      <c r="F71" s="17"/>
      <c r="G71" s="18"/>
      <c r="H71" s="19"/>
      <c r="I71" s="33"/>
      <c r="J71" s="34"/>
      <c r="K71" s="34"/>
      <c r="L71" s="34"/>
      <c r="M71" s="805"/>
    </row>
    <row r="72" spans="1:13" s="22" customFormat="1" ht="15" customHeight="1">
      <c r="A72" s="15">
        <v>5</v>
      </c>
      <c r="B72" s="416"/>
      <c r="C72" s="416">
        <v>1</v>
      </c>
      <c r="D72" s="417"/>
      <c r="E72" s="16"/>
      <c r="F72" s="23" t="s">
        <v>473</v>
      </c>
      <c r="G72" s="24"/>
      <c r="H72" s="19"/>
      <c r="I72" s="25"/>
      <c r="J72" s="21"/>
      <c r="K72" s="21"/>
      <c r="L72" s="21"/>
      <c r="M72" s="802"/>
    </row>
    <row r="73" spans="1:13" s="22" customFormat="1" ht="15" customHeight="1">
      <c r="A73" s="15"/>
      <c r="B73" s="416"/>
      <c r="C73" s="416"/>
      <c r="D73" s="417">
        <v>1</v>
      </c>
      <c r="E73" s="16"/>
      <c r="F73" s="17"/>
      <c r="G73" s="18"/>
      <c r="H73" s="19" t="s">
        <v>1266</v>
      </c>
      <c r="I73" s="25"/>
      <c r="J73" s="418">
        <v>42694</v>
      </c>
      <c r="K73" s="418">
        <v>46049</v>
      </c>
      <c r="L73" s="418">
        <v>46049</v>
      </c>
      <c r="M73" s="801">
        <f>L73/K73*100</f>
        <v>100</v>
      </c>
    </row>
    <row r="74" spans="1:13" s="22" customFormat="1" ht="15" customHeight="1">
      <c r="A74" s="15"/>
      <c r="B74" s="416"/>
      <c r="C74" s="416"/>
      <c r="D74" s="417">
        <v>2</v>
      </c>
      <c r="E74" s="16"/>
      <c r="F74" s="17"/>
      <c r="G74" s="18"/>
      <c r="H74" s="19" t="s">
        <v>1899</v>
      </c>
      <c r="I74" s="25"/>
      <c r="J74" s="418">
        <v>500</v>
      </c>
      <c r="K74" s="418">
        <v>7153</v>
      </c>
      <c r="L74" s="418">
        <v>7153</v>
      </c>
      <c r="M74" s="801">
        <f>L74/K74*100</f>
        <v>100</v>
      </c>
    </row>
    <row r="75" spans="1:13" s="22" customFormat="1" ht="15" customHeight="1">
      <c r="A75" s="15"/>
      <c r="B75" s="416"/>
      <c r="C75" s="416"/>
      <c r="D75" s="417">
        <v>6</v>
      </c>
      <c r="E75" s="16"/>
      <c r="F75" s="17"/>
      <c r="G75" s="18"/>
      <c r="H75" s="19" t="s">
        <v>1267</v>
      </c>
      <c r="I75" s="25"/>
      <c r="J75" s="418"/>
      <c r="K75" s="418">
        <v>3339</v>
      </c>
      <c r="L75" s="418">
        <v>3339</v>
      </c>
      <c r="M75" s="801">
        <f>L75/K75*100</f>
        <v>100</v>
      </c>
    </row>
    <row r="76" spans="1:13" s="22" customFormat="1" ht="15" customHeight="1">
      <c r="A76" s="15"/>
      <c r="B76" s="416"/>
      <c r="C76" s="416"/>
      <c r="D76" s="417">
        <v>7</v>
      </c>
      <c r="E76" s="16"/>
      <c r="F76" s="17"/>
      <c r="G76" s="18"/>
      <c r="H76" s="19" t="s">
        <v>1621</v>
      </c>
      <c r="I76" s="25"/>
      <c r="J76" s="418"/>
      <c r="K76" s="418">
        <v>269</v>
      </c>
      <c r="L76" s="418">
        <v>269</v>
      </c>
      <c r="M76" s="801">
        <f>L76/K76*100</f>
        <v>100</v>
      </c>
    </row>
    <row r="77" spans="1:13" s="22" customFormat="1" ht="8.25" customHeight="1">
      <c r="A77" s="15"/>
      <c r="B77" s="416"/>
      <c r="C77" s="416"/>
      <c r="D77" s="417"/>
      <c r="E77" s="16"/>
      <c r="F77" s="17"/>
      <c r="G77" s="18"/>
      <c r="H77" s="19"/>
      <c r="I77" s="25"/>
      <c r="J77" s="418"/>
      <c r="K77" s="418"/>
      <c r="L77" s="418"/>
      <c r="M77" s="802"/>
    </row>
    <row r="78" spans="1:13" s="22" customFormat="1" ht="17.25" customHeight="1">
      <c r="A78" s="15"/>
      <c r="B78" s="416"/>
      <c r="C78" s="416"/>
      <c r="D78" s="417"/>
      <c r="E78" s="16"/>
      <c r="F78" s="27" t="s">
        <v>1773</v>
      </c>
      <c r="G78" s="28"/>
      <c r="H78" s="29"/>
      <c r="I78" s="30"/>
      <c r="J78" s="31">
        <f>SUM(J71:J77)</f>
        <v>43194</v>
      </c>
      <c r="K78" s="31">
        <f>SUM(K71:K77)</f>
        <v>56810</v>
      </c>
      <c r="L78" s="31">
        <f>SUM(L73:L76)</f>
        <v>56810</v>
      </c>
      <c r="M78" s="868">
        <f>L78/K78*100</f>
        <v>100</v>
      </c>
    </row>
    <row r="79" spans="1:13" s="22" customFormat="1" ht="13.5" customHeight="1">
      <c r="A79" s="15"/>
      <c r="B79" s="416"/>
      <c r="C79" s="416"/>
      <c r="D79" s="417"/>
      <c r="E79" s="16"/>
      <c r="F79" s="427"/>
      <c r="G79" s="428"/>
      <c r="H79" s="429"/>
      <c r="I79" s="430"/>
      <c r="J79" s="36"/>
      <c r="K79" s="36"/>
      <c r="L79" s="36"/>
      <c r="M79" s="804"/>
    </row>
    <row r="80" spans="1:13" s="22" customFormat="1" ht="16.5" customHeight="1">
      <c r="A80" s="15">
        <v>6</v>
      </c>
      <c r="B80" s="416"/>
      <c r="C80" s="416">
        <v>1</v>
      </c>
      <c r="D80" s="417"/>
      <c r="E80" s="16"/>
      <c r="F80" s="23" t="s">
        <v>1783</v>
      </c>
      <c r="G80" s="24"/>
      <c r="H80" s="19"/>
      <c r="I80" s="25"/>
      <c r="J80" s="21"/>
      <c r="K80" s="21"/>
      <c r="L80" s="21"/>
      <c r="M80" s="802"/>
    </row>
    <row r="81" spans="1:13" s="22" customFormat="1" ht="16.5" customHeight="1">
      <c r="A81" s="15"/>
      <c r="B81" s="416"/>
      <c r="C81" s="416"/>
      <c r="D81" s="417">
        <v>1</v>
      </c>
      <c r="E81" s="16"/>
      <c r="F81" s="17"/>
      <c r="G81" s="18"/>
      <c r="H81" s="19" t="s">
        <v>1266</v>
      </c>
      <c r="I81" s="25"/>
      <c r="J81" s="418">
        <v>15369</v>
      </c>
      <c r="K81" s="418">
        <v>21345</v>
      </c>
      <c r="L81" s="418">
        <v>21348</v>
      </c>
      <c r="M81" s="801">
        <f>L81/K81*100</f>
        <v>100.01405481377373</v>
      </c>
    </row>
    <row r="82" spans="1:13" s="22" customFormat="1" ht="15" customHeight="1">
      <c r="A82" s="15"/>
      <c r="B82" s="416"/>
      <c r="C82" s="416"/>
      <c r="D82" s="417">
        <v>2</v>
      </c>
      <c r="E82" s="16"/>
      <c r="F82" s="17"/>
      <c r="G82" s="18"/>
      <c r="H82" s="19" t="s">
        <v>1899</v>
      </c>
      <c r="I82" s="25"/>
      <c r="J82" s="418"/>
      <c r="K82" s="418">
        <v>844</v>
      </c>
      <c r="L82" s="418">
        <v>844</v>
      </c>
      <c r="M82" s="801">
        <f>L82/K82*100</f>
        <v>100</v>
      </c>
    </row>
    <row r="83" spans="1:13" s="22" customFormat="1" ht="15" customHeight="1">
      <c r="A83" s="15"/>
      <c r="B83" s="416"/>
      <c r="C83" s="416"/>
      <c r="D83" s="417">
        <v>4</v>
      </c>
      <c r="E83" s="16"/>
      <c r="F83" s="17"/>
      <c r="G83" s="18"/>
      <c r="H83" s="19" t="s">
        <v>1900</v>
      </c>
      <c r="I83" s="25"/>
      <c r="J83" s="418"/>
      <c r="K83" s="418">
        <v>400</v>
      </c>
      <c r="L83" s="418">
        <v>400</v>
      </c>
      <c r="M83" s="801">
        <f>L83/K83*100</f>
        <v>100</v>
      </c>
    </row>
    <row r="84" spans="1:13" s="22" customFormat="1" ht="16.5" customHeight="1">
      <c r="A84" s="15"/>
      <c r="B84" s="416"/>
      <c r="C84" s="416"/>
      <c r="D84" s="417">
        <v>6</v>
      </c>
      <c r="E84" s="16"/>
      <c r="F84" s="17"/>
      <c r="G84" s="18"/>
      <c r="H84" s="19" t="s">
        <v>1267</v>
      </c>
      <c r="I84" s="25"/>
      <c r="J84" s="418"/>
      <c r="K84" s="418">
        <v>3958</v>
      </c>
      <c r="L84" s="418">
        <v>3958</v>
      </c>
      <c r="M84" s="801">
        <f>L84/K84*100</f>
        <v>100</v>
      </c>
    </row>
    <row r="85" spans="1:13" s="22" customFormat="1" ht="12" customHeight="1">
      <c r="A85" s="15"/>
      <c r="B85" s="416"/>
      <c r="C85" s="416"/>
      <c r="D85" s="417"/>
      <c r="E85" s="16"/>
      <c r="F85" s="17"/>
      <c r="G85" s="18"/>
      <c r="H85" s="19"/>
      <c r="I85" s="25"/>
      <c r="J85" s="418"/>
      <c r="K85" s="418"/>
      <c r="L85" s="418"/>
      <c r="M85" s="802"/>
    </row>
    <row r="86" spans="1:13" s="22" customFormat="1" ht="13.5" customHeight="1">
      <c r="A86" s="15"/>
      <c r="B86" s="416"/>
      <c r="C86" s="416"/>
      <c r="D86" s="417"/>
      <c r="E86" s="16"/>
      <c r="F86" s="27" t="s">
        <v>1773</v>
      </c>
      <c r="G86" s="28"/>
      <c r="H86" s="29"/>
      <c r="I86" s="30"/>
      <c r="J86" s="31">
        <f>SUM(J79:J85)</f>
        <v>15369</v>
      </c>
      <c r="K86" s="31">
        <f>SUM(K79:K85)</f>
        <v>26547</v>
      </c>
      <c r="L86" s="31">
        <f>SUM(L79:L85)</f>
        <v>26550</v>
      </c>
      <c r="M86" s="868">
        <f>L86/K86*100</f>
        <v>100.01130071194486</v>
      </c>
    </row>
    <row r="87" spans="1:13" s="22" customFormat="1" ht="13.5" customHeight="1">
      <c r="A87" s="15"/>
      <c r="B87" s="416"/>
      <c r="C87" s="416"/>
      <c r="D87" s="417"/>
      <c r="E87" s="16"/>
      <c r="F87" s="17"/>
      <c r="G87" s="18"/>
      <c r="H87" s="19"/>
      <c r="I87" s="419"/>
      <c r="J87" s="21"/>
      <c r="K87" s="21"/>
      <c r="L87" s="21"/>
      <c r="M87" s="802"/>
    </row>
    <row r="88" spans="1:13" s="22" customFormat="1" ht="14.25" customHeight="1">
      <c r="A88" s="15">
        <v>7</v>
      </c>
      <c r="B88" s="416"/>
      <c r="C88" s="416">
        <v>1</v>
      </c>
      <c r="D88" s="417"/>
      <c r="E88" s="16"/>
      <c r="F88" s="23" t="s">
        <v>471</v>
      </c>
      <c r="G88" s="24"/>
      <c r="H88" s="19"/>
      <c r="I88" s="25"/>
      <c r="J88" s="21"/>
      <c r="K88" s="21"/>
      <c r="L88" s="21"/>
      <c r="M88" s="802"/>
    </row>
    <row r="89" spans="1:13" s="22" customFormat="1" ht="15" customHeight="1">
      <c r="A89" s="15"/>
      <c r="B89" s="416"/>
      <c r="C89" s="416"/>
      <c r="D89" s="417">
        <v>1</v>
      </c>
      <c r="E89" s="16"/>
      <c r="F89" s="17"/>
      <c r="G89" s="18"/>
      <c r="H89" s="19" t="s">
        <v>1266</v>
      </c>
      <c r="I89" s="25"/>
      <c r="J89" s="418">
        <v>18428</v>
      </c>
      <c r="K89" s="418">
        <v>31726</v>
      </c>
      <c r="L89" s="418">
        <v>31727</v>
      </c>
      <c r="M89" s="801">
        <f>L89/K89*100</f>
        <v>100.00315198890499</v>
      </c>
    </row>
    <row r="90" spans="1:13" s="22" customFormat="1" ht="15" customHeight="1">
      <c r="A90" s="15"/>
      <c r="B90" s="416"/>
      <c r="C90" s="416"/>
      <c r="D90" s="417">
        <v>2</v>
      </c>
      <c r="E90" s="16"/>
      <c r="F90" s="17"/>
      <c r="G90" s="18"/>
      <c r="H90" s="19" t="s">
        <v>1899</v>
      </c>
      <c r="I90" s="25"/>
      <c r="J90" s="418">
        <v>4052</v>
      </c>
      <c r="K90" s="418">
        <v>12494</v>
      </c>
      <c r="L90" s="418">
        <v>12494</v>
      </c>
      <c r="M90" s="801">
        <f>L90/K90*100</f>
        <v>100</v>
      </c>
    </row>
    <row r="91" spans="1:13" s="22" customFormat="1" ht="15" customHeight="1">
      <c r="A91" s="15"/>
      <c r="B91" s="416"/>
      <c r="C91" s="416"/>
      <c r="D91" s="417">
        <v>4</v>
      </c>
      <c r="E91" s="16"/>
      <c r="F91" s="17"/>
      <c r="G91" s="18"/>
      <c r="H91" s="19" t="s">
        <v>1900</v>
      </c>
      <c r="I91" s="25"/>
      <c r="J91" s="418">
        <v>9500</v>
      </c>
      <c r="K91" s="418">
        <v>24913</v>
      </c>
      <c r="L91" s="418">
        <v>24913</v>
      </c>
      <c r="M91" s="801">
        <f>L91/K91*100</f>
        <v>100</v>
      </c>
    </row>
    <row r="92" spans="1:13" s="22" customFormat="1" ht="15" customHeight="1">
      <c r="A92" s="15"/>
      <c r="B92" s="416"/>
      <c r="C92" s="416"/>
      <c r="D92" s="417">
        <v>6</v>
      </c>
      <c r="E92" s="16"/>
      <c r="F92" s="17"/>
      <c r="G92" s="18"/>
      <c r="H92" s="19" t="s">
        <v>1267</v>
      </c>
      <c r="I92" s="25"/>
      <c r="J92" s="418"/>
      <c r="K92" s="418">
        <v>39843</v>
      </c>
      <c r="L92" s="418">
        <v>39843</v>
      </c>
      <c r="M92" s="801">
        <f>L92/K92*100</f>
        <v>100</v>
      </c>
    </row>
    <row r="93" spans="1:13" s="22" customFormat="1" ht="15" customHeight="1">
      <c r="A93" s="15"/>
      <c r="B93" s="416"/>
      <c r="C93" s="416"/>
      <c r="D93" s="417">
        <v>7</v>
      </c>
      <c r="E93" s="16"/>
      <c r="F93" s="17"/>
      <c r="G93" s="18"/>
      <c r="H93" s="19" t="s">
        <v>1621</v>
      </c>
      <c r="I93" s="25"/>
      <c r="J93" s="418"/>
      <c r="K93" s="418">
        <v>878</v>
      </c>
      <c r="L93" s="418">
        <v>878</v>
      </c>
      <c r="M93" s="801">
        <f>L93/K93*100</f>
        <v>100</v>
      </c>
    </row>
    <row r="94" spans="1:13" s="22" customFormat="1" ht="15" customHeight="1">
      <c r="A94" s="15"/>
      <c r="B94" s="416"/>
      <c r="C94" s="416"/>
      <c r="D94" s="417"/>
      <c r="E94" s="16"/>
      <c r="F94" s="17"/>
      <c r="G94" s="18"/>
      <c r="H94" s="19"/>
      <c r="I94" s="25"/>
      <c r="J94" s="418"/>
      <c r="K94" s="418"/>
      <c r="L94" s="418"/>
      <c r="M94" s="802"/>
    </row>
    <row r="95" spans="1:13" s="22" customFormat="1" ht="15" customHeight="1">
      <c r="A95" s="15"/>
      <c r="B95" s="416"/>
      <c r="C95" s="416"/>
      <c r="D95" s="417"/>
      <c r="E95" s="16"/>
      <c r="F95" s="27" t="s">
        <v>1773</v>
      </c>
      <c r="G95" s="28"/>
      <c r="H95" s="29"/>
      <c r="I95" s="30"/>
      <c r="J95" s="31">
        <f>SUM(J87:J94)</f>
        <v>31980</v>
      </c>
      <c r="K95" s="31">
        <f>SUM(K87:K94)</f>
        <v>109854</v>
      </c>
      <c r="L95" s="31">
        <f>SUM(L87:L94)</f>
        <v>109855</v>
      </c>
      <c r="M95" s="868">
        <f>L95/K95*100</f>
        <v>100.0009102991243</v>
      </c>
    </row>
    <row r="96" spans="1:13" s="22" customFormat="1" ht="15" customHeight="1">
      <c r="A96" s="15"/>
      <c r="B96" s="416"/>
      <c r="C96" s="416"/>
      <c r="D96" s="417"/>
      <c r="E96" s="16"/>
      <c r="F96" s="17"/>
      <c r="G96" s="18"/>
      <c r="H96" s="19"/>
      <c r="I96" s="419"/>
      <c r="J96" s="21"/>
      <c r="K96" s="21"/>
      <c r="L96" s="21"/>
      <c r="M96" s="802"/>
    </row>
    <row r="97" spans="1:13" s="22" customFormat="1" ht="15" customHeight="1">
      <c r="A97" s="15">
        <v>8</v>
      </c>
      <c r="B97" s="416"/>
      <c r="C97" s="416">
        <v>1</v>
      </c>
      <c r="D97" s="417"/>
      <c r="E97" s="16"/>
      <c r="F97" s="23" t="s">
        <v>1784</v>
      </c>
      <c r="G97" s="24"/>
      <c r="H97" s="19"/>
      <c r="I97" s="25"/>
      <c r="J97" s="21"/>
      <c r="K97" s="21"/>
      <c r="L97" s="21"/>
      <c r="M97" s="802"/>
    </row>
    <row r="98" spans="1:13" s="22" customFormat="1" ht="15" customHeight="1">
      <c r="A98" s="15"/>
      <c r="B98" s="416"/>
      <c r="C98" s="416"/>
      <c r="D98" s="417">
        <v>1</v>
      </c>
      <c r="E98" s="16"/>
      <c r="F98" s="17"/>
      <c r="G98" s="18"/>
      <c r="H98" s="19" t="s">
        <v>1266</v>
      </c>
      <c r="I98" s="25"/>
      <c r="J98" s="418">
        <v>20583</v>
      </c>
      <c r="K98" s="418">
        <v>24361</v>
      </c>
      <c r="L98" s="418">
        <v>24958</v>
      </c>
      <c r="M98" s="801">
        <f>L98/K98*100</f>
        <v>102.45063831534009</v>
      </c>
    </row>
    <row r="99" spans="1:13" s="22" customFormat="1" ht="15" customHeight="1">
      <c r="A99" s="15"/>
      <c r="B99" s="416"/>
      <c r="C99" s="416"/>
      <c r="D99" s="417">
        <v>2</v>
      </c>
      <c r="E99" s="16"/>
      <c r="F99" s="17"/>
      <c r="G99" s="18"/>
      <c r="H99" s="19" t="s">
        <v>1899</v>
      </c>
      <c r="I99" s="25"/>
      <c r="J99" s="418"/>
      <c r="K99" s="418">
        <v>699</v>
      </c>
      <c r="L99" s="418">
        <v>699</v>
      </c>
      <c r="M99" s="801">
        <f>L99/K99*100</f>
        <v>100</v>
      </c>
    </row>
    <row r="100" spans="1:13" s="22" customFormat="1" ht="15" customHeight="1">
      <c r="A100" s="15"/>
      <c r="B100" s="416"/>
      <c r="C100" s="416"/>
      <c r="D100" s="417">
        <v>6</v>
      </c>
      <c r="E100" s="16"/>
      <c r="F100" s="17"/>
      <c r="G100" s="18"/>
      <c r="H100" s="19" t="s">
        <v>1267</v>
      </c>
      <c r="I100" s="25"/>
      <c r="J100" s="418"/>
      <c r="K100" s="418">
        <v>13033</v>
      </c>
      <c r="L100" s="418">
        <v>13033</v>
      </c>
      <c r="M100" s="801">
        <f>L100/K100*100</f>
        <v>100</v>
      </c>
    </row>
    <row r="101" spans="1:13" s="22" customFormat="1" ht="15" customHeight="1">
      <c r="A101" s="15"/>
      <c r="B101" s="416"/>
      <c r="C101" s="416"/>
      <c r="D101" s="417"/>
      <c r="E101" s="16"/>
      <c r="F101" s="17"/>
      <c r="G101" s="18"/>
      <c r="H101" s="19"/>
      <c r="I101" s="25"/>
      <c r="J101" s="418"/>
      <c r="K101" s="418"/>
      <c r="L101" s="418"/>
      <c r="M101" s="802"/>
    </row>
    <row r="102" spans="1:13" s="22" customFormat="1" ht="15" customHeight="1">
      <c r="A102" s="15"/>
      <c r="B102" s="416"/>
      <c r="C102" s="416"/>
      <c r="D102" s="417"/>
      <c r="E102" s="16"/>
      <c r="F102" s="27" t="s">
        <v>1773</v>
      </c>
      <c r="G102" s="28"/>
      <c r="H102" s="29"/>
      <c r="I102" s="30"/>
      <c r="J102" s="31">
        <f>SUM(J96:J101)</f>
        <v>20583</v>
      </c>
      <c r="K102" s="31">
        <f>SUM(K96:K101)</f>
        <v>38093</v>
      </c>
      <c r="L102" s="31">
        <f>SUM(L96:L101)</f>
        <v>38690</v>
      </c>
      <c r="M102" s="868">
        <f>L102/K102*100</f>
        <v>101.5672170740031</v>
      </c>
    </row>
    <row r="103" spans="1:13" s="22" customFormat="1" ht="15" customHeight="1">
      <c r="A103" s="15"/>
      <c r="B103" s="416"/>
      <c r="C103" s="416"/>
      <c r="D103" s="417"/>
      <c r="E103" s="16"/>
      <c r="F103" s="17"/>
      <c r="G103" s="18"/>
      <c r="H103" s="19"/>
      <c r="I103" s="419"/>
      <c r="J103" s="21"/>
      <c r="K103" s="21"/>
      <c r="L103" s="21"/>
      <c r="M103" s="802"/>
    </row>
    <row r="104" spans="1:13" s="22" customFormat="1" ht="15" customHeight="1">
      <c r="A104" s="15">
        <v>9</v>
      </c>
      <c r="B104" s="416"/>
      <c r="C104" s="416">
        <v>1</v>
      </c>
      <c r="D104" s="417"/>
      <c r="E104" s="16"/>
      <c r="F104" s="23" t="s">
        <v>465</v>
      </c>
      <c r="G104" s="24"/>
      <c r="H104" s="19"/>
      <c r="I104" s="25"/>
      <c r="J104" s="21"/>
      <c r="K104" s="21"/>
      <c r="L104" s="21"/>
      <c r="M104" s="802"/>
    </row>
    <row r="105" spans="1:13" s="22" customFormat="1" ht="15" customHeight="1">
      <c r="A105" s="15"/>
      <c r="B105" s="416"/>
      <c r="C105" s="416"/>
      <c r="D105" s="417">
        <v>1</v>
      </c>
      <c r="E105" s="16"/>
      <c r="F105" s="17"/>
      <c r="G105" s="18"/>
      <c r="H105" s="19" t="s">
        <v>1266</v>
      </c>
      <c r="I105" s="25"/>
      <c r="J105" s="418">
        <v>11509</v>
      </c>
      <c r="K105" s="418">
        <v>13976</v>
      </c>
      <c r="L105" s="418">
        <v>13976</v>
      </c>
      <c r="M105" s="801">
        <f>L105/K105*100</f>
        <v>100</v>
      </c>
    </row>
    <row r="106" spans="1:13" s="22" customFormat="1" ht="15" customHeight="1">
      <c r="A106" s="15"/>
      <c r="B106" s="416"/>
      <c r="C106" s="416"/>
      <c r="D106" s="417">
        <v>2</v>
      </c>
      <c r="E106" s="16"/>
      <c r="F106" s="17"/>
      <c r="G106" s="18"/>
      <c r="H106" s="19" t="s">
        <v>1899</v>
      </c>
      <c r="I106" s="25"/>
      <c r="J106" s="418"/>
      <c r="K106" s="418">
        <v>1647</v>
      </c>
      <c r="L106" s="418">
        <v>1647</v>
      </c>
      <c r="M106" s="801">
        <f>L106/K106*100</f>
        <v>100</v>
      </c>
    </row>
    <row r="107" spans="1:13" s="22" customFormat="1" ht="15" customHeight="1">
      <c r="A107" s="15"/>
      <c r="B107" s="416"/>
      <c r="C107" s="416"/>
      <c r="D107" s="417">
        <v>4</v>
      </c>
      <c r="E107" s="16"/>
      <c r="F107" s="17"/>
      <c r="G107" s="18"/>
      <c r="H107" s="19" t="s">
        <v>1900</v>
      </c>
      <c r="I107" s="25"/>
      <c r="J107" s="418"/>
      <c r="K107" s="418">
        <v>243</v>
      </c>
      <c r="L107" s="418">
        <v>243</v>
      </c>
      <c r="M107" s="801">
        <f>L107/K107*100</f>
        <v>100</v>
      </c>
    </row>
    <row r="108" spans="1:13" s="22" customFormat="1" ht="15" customHeight="1">
      <c r="A108" s="15"/>
      <c r="B108" s="416"/>
      <c r="C108" s="416"/>
      <c r="D108" s="417">
        <v>6</v>
      </c>
      <c r="E108" s="16"/>
      <c r="F108" s="17"/>
      <c r="G108" s="18"/>
      <c r="H108" s="19" t="s">
        <v>1267</v>
      </c>
      <c r="I108" s="25"/>
      <c r="J108" s="418"/>
      <c r="K108" s="418">
        <v>13197</v>
      </c>
      <c r="L108" s="418">
        <v>13197</v>
      </c>
      <c r="M108" s="801">
        <f>L108/K108*100</f>
        <v>100</v>
      </c>
    </row>
    <row r="109" spans="1:13" s="22" customFormat="1" ht="9" customHeight="1">
      <c r="A109" s="15"/>
      <c r="B109" s="416"/>
      <c r="C109" s="416"/>
      <c r="D109" s="417"/>
      <c r="E109" s="16"/>
      <c r="F109" s="17"/>
      <c r="G109" s="18"/>
      <c r="H109" s="19"/>
      <c r="I109" s="25"/>
      <c r="J109" s="418"/>
      <c r="K109" s="418"/>
      <c r="L109" s="418"/>
      <c r="M109" s="802"/>
    </row>
    <row r="110" spans="1:13" s="22" customFormat="1" ht="15" customHeight="1">
      <c r="A110" s="15"/>
      <c r="B110" s="416"/>
      <c r="C110" s="416"/>
      <c r="D110" s="417"/>
      <c r="E110" s="16"/>
      <c r="F110" s="27" t="s">
        <v>1773</v>
      </c>
      <c r="G110" s="28"/>
      <c r="H110" s="29"/>
      <c r="I110" s="30"/>
      <c r="J110" s="31">
        <f>SUM(J103:J109)</f>
        <v>11509</v>
      </c>
      <c r="K110" s="31">
        <f>SUM(K103:K109)</f>
        <v>29063</v>
      </c>
      <c r="L110" s="31">
        <f>SUM(L103:L109)</f>
        <v>29063</v>
      </c>
      <c r="M110" s="868">
        <f>L110/K110*100</f>
        <v>100</v>
      </c>
    </row>
    <row r="111" spans="1:13" s="22" customFormat="1" ht="9.75" customHeight="1">
      <c r="A111" s="15"/>
      <c r="B111" s="416"/>
      <c r="C111" s="416"/>
      <c r="D111" s="417"/>
      <c r="E111" s="16"/>
      <c r="F111" s="431"/>
      <c r="G111" s="18"/>
      <c r="H111" s="19"/>
      <c r="I111" s="33"/>
      <c r="J111" s="34"/>
      <c r="K111" s="34"/>
      <c r="L111" s="34"/>
      <c r="M111" s="805"/>
    </row>
    <row r="112" spans="1:13" s="22" customFormat="1" ht="15" customHeight="1">
      <c r="A112" s="15">
        <v>10</v>
      </c>
      <c r="B112" s="416"/>
      <c r="C112" s="416">
        <v>1</v>
      </c>
      <c r="D112" s="417"/>
      <c r="E112" s="16"/>
      <c r="F112" s="23" t="s">
        <v>1785</v>
      </c>
      <c r="G112" s="24"/>
      <c r="H112" s="19"/>
      <c r="I112" s="25"/>
      <c r="J112" s="21"/>
      <c r="K112" s="21"/>
      <c r="L112" s="21"/>
      <c r="M112" s="802"/>
    </row>
    <row r="113" spans="1:13" s="22" customFormat="1" ht="15" customHeight="1">
      <c r="A113" s="15"/>
      <c r="B113" s="416"/>
      <c r="C113" s="416"/>
      <c r="D113" s="417">
        <v>1</v>
      </c>
      <c r="E113" s="16"/>
      <c r="F113" s="17"/>
      <c r="G113" s="18"/>
      <c r="H113" s="19" t="s">
        <v>1266</v>
      </c>
      <c r="I113" s="25"/>
      <c r="J113" s="418">
        <v>21985</v>
      </c>
      <c r="K113" s="418">
        <v>27666</v>
      </c>
      <c r="L113" s="418">
        <v>27666</v>
      </c>
      <c r="M113" s="801">
        <f>L113/K113*100</f>
        <v>100</v>
      </c>
    </row>
    <row r="114" spans="1:13" s="22" customFormat="1" ht="15" customHeight="1">
      <c r="A114" s="15"/>
      <c r="B114" s="416"/>
      <c r="C114" s="416"/>
      <c r="D114" s="417">
        <v>2</v>
      </c>
      <c r="E114" s="16"/>
      <c r="F114" s="17"/>
      <c r="G114" s="18"/>
      <c r="H114" s="19" t="s">
        <v>1899</v>
      </c>
      <c r="I114" s="25"/>
      <c r="J114" s="418"/>
      <c r="K114" s="418">
        <v>100</v>
      </c>
      <c r="L114" s="418">
        <v>100</v>
      </c>
      <c r="M114" s="801">
        <f>L114/K114*100</f>
        <v>100</v>
      </c>
    </row>
    <row r="115" spans="1:13" s="22" customFormat="1" ht="15" customHeight="1">
      <c r="A115" s="15"/>
      <c r="B115" s="416"/>
      <c r="C115" s="416"/>
      <c r="D115" s="417">
        <v>4</v>
      </c>
      <c r="E115" s="16"/>
      <c r="F115" s="17"/>
      <c r="G115" s="18"/>
      <c r="H115" s="19" t="s">
        <v>1900</v>
      </c>
      <c r="I115" s="25"/>
      <c r="J115" s="418"/>
      <c r="K115" s="418">
        <v>519</v>
      </c>
      <c r="L115" s="418">
        <v>519</v>
      </c>
      <c r="M115" s="801">
        <f>L115/K115*100</f>
        <v>100</v>
      </c>
    </row>
    <row r="116" spans="1:13" s="22" customFormat="1" ht="15" customHeight="1">
      <c r="A116" s="15"/>
      <c r="B116" s="416"/>
      <c r="C116" s="416"/>
      <c r="D116" s="417">
        <v>6</v>
      </c>
      <c r="E116" s="16"/>
      <c r="F116" s="17"/>
      <c r="G116" s="18"/>
      <c r="H116" s="19" t="s">
        <v>1267</v>
      </c>
      <c r="I116" s="25"/>
      <c r="J116" s="418"/>
      <c r="K116" s="418">
        <v>2202</v>
      </c>
      <c r="L116" s="418">
        <v>2202</v>
      </c>
      <c r="M116" s="801">
        <f>L116/K116*100</f>
        <v>100</v>
      </c>
    </row>
    <row r="117" spans="1:13" s="22" customFormat="1" ht="15" customHeight="1">
      <c r="A117" s="15"/>
      <c r="B117" s="416"/>
      <c r="C117" s="416"/>
      <c r="D117" s="417"/>
      <c r="E117" s="16"/>
      <c r="F117" s="17"/>
      <c r="G117" s="18"/>
      <c r="H117" s="19"/>
      <c r="I117" s="25"/>
      <c r="J117" s="418"/>
      <c r="K117" s="418"/>
      <c r="L117" s="418"/>
      <c r="M117" s="802"/>
    </row>
    <row r="118" spans="1:13" s="22" customFormat="1" ht="15" customHeight="1">
      <c r="A118" s="15"/>
      <c r="B118" s="416"/>
      <c r="C118" s="416"/>
      <c r="D118" s="417"/>
      <c r="E118" s="16"/>
      <c r="F118" s="27" t="s">
        <v>1773</v>
      </c>
      <c r="G118" s="28"/>
      <c r="H118" s="29"/>
      <c r="I118" s="30"/>
      <c r="J118" s="31">
        <f>SUM(J111:J117)</f>
        <v>21985</v>
      </c>
      <c r="K118" s="31">
        <f>SUM(K111:K117)</f>
        <v>30487</v>
      </c>
      <c r="L118" s="31">
        <f>SUM(L111:L117)</f>
        <v>30487</v>
      </c>
      <c r="M118" s="868">
        <f>L118/K118*100</f>
        <v>100</v>
      </c>
    </row>
    <row r="119" spans="1:13" s="22" customFormat="1" ht="9.75" customHeight="1">
      <c r="A119" s="15"/>
      <c r="B119" s="416"/>
      <c r="C119" s="416"/>
      <c r="D119" s="417"/>
      <c r="E119" s="16"/>
      <c r="F119" s="427"/>
      <c r="G119" s="428"/>
      <c r="H119" s="429"/>
      <c r="I119" s="430"/>
      <c r="J119" s="36"/>
      <c r="K119" s="36"/>
      <c r="L119" s="36"/>
      <c r="M119" s="804"/>
    </row>
    <row r="120" spans="1:13" s="22" customFormat="1" ht="15" customHeight="1">
      <c r="A120" s="15">
        <v>11</v>
      </c>
      <c r="B120" s="416"/>
      <c r="C120" s="416">
        <v>1</v>
      </c>
      <c r="D120" s="417"/>
      <c r="E120" s="16"/>
      <c r="F120" s="23" t="s">
        <v>1786</v>
      </c>
      <c r="G120" s="24"/>
      <c r="H120" s="19"/>
      <c r="I120" s="25"/>
      <c r="J120" s="21"/>
      <c r="K120" s="21"/>
      <c r="L120" s="21"/>
      <c r="M120" s="802"/>
    </row>
    <row r="121" spans="1:13" s="22" customFormat="1" ht="15" customHeight="1">
      <c r="A121" s="15"/>
      <c r="B121" s="416"/>
      <c r="C121" s="416"/>
      <c r="D121" s="417">
        <v>1</v>
      </c>
      <c r="E121" s="16"/>
      <c r="F121" s="17"/>
      <c r="G121" s="18"/>
      <c r="H121" s="19" t="s">
        <v>1266</v>
      </c>
      <c r="I121" s="25"/>
      <c r="J121" s="418">
        <v>11427</v>
      </c>
      <c r="K121" s="418">
        <v>14026</v>
      </c>
      <c r="L121" s="418">
        <v>14026</v>
      </c>
      <c r="M121" s="801">
        <f>L121/K121*100</f>
        <v>100</v>
      </c>
    </row>
    <row r="122" spans="1:13" s="22" customFormat="1" ht="15" customHeight="1">
      <c r="A122" s="15"/>
      <c r="B122" s="416"/>
      <c r="C122" s="416"/>
      <c r="D122" s="417">
        <v>2</v>
      </c>
      <c r="E122" s="16"/>
      <c r="F122" s="17"/>
      <c r="G122" s="18"/>
      <c r="H122" s="19" t="s">
        <v>1899</v>
      </c>
      <c r="I122" s="25"/>
      <c r="J122" s="418"/>
      <c r="K122" s="418">
        <v>675</v>
      </c>
      <c r="L122" s="418">
        <v>675</v>
      </c>
      <c r="M122" s="801">
        <f>L122/K122*100</f>
        <v>100</v>
      </c>
    </row>
    <row r="123" spans="1:13" s="22" customFormat="1" ht="15" customHeight="1">
      <c r="A123" s="15"/>
      <c r="B123" s="416"/>
      <c r="C123" s="416"/>
      <c r="D123" s="417">
        <v>4</v>
      </c>
      <c r="E123" s="16"/>
      <c r="F123" s="17"/>
      <c r="G123" s="18"/>
      <c r="H123" s="19" t="s">
        <v>1900</v>
      </c>
      <c r="I123" s="25"/>
      <c r="J123" s="418"/>
      <c r="K123" s="418">
        <v>121</v>
      </c>
      <c r="L123" s="418">
        <v>121</v>
      </c>
      <c r="M123" s="801">
        <f>L123/K123*100</f>
        <v>100</v>
      </c>
    </row>
    <row r="124" spans="1:13" s="22" customFormat="1" ht="15" customHeight="1">
      <c r="A124" s="15"/>
      <c r="B124" s="416"/>
      <c r="C124" s="416"/>
      <c r="D124" s="417">
        <v>6</v>
      </c>
      <c r="E124" s="16"/>
      <c r="F124" s="17"/>
      <c r="G124" s="18"/>
      <c r="H124" s="19" t="s">
        <v>1267</v>
      </c>
      <c r="I124" s="25"/>
      <c r="J124" s="418"/>
      <c r="K124" s="418">
        <v>2134</v>
      </c>
      <c r="L124" s="418">
        <v>2134</v>
      </c>
      <c r="M124" s="801">
        <f>L124/K124*100</f>
        <v>100</v>
      </c>
    </row>
    <row r="125" spans="1:13" s="22" customFormat="1" ht="6" customHeight="1">
      <c r="A125" s="15"/>
      <c r="B125" s="416"/>
      <c r="C125" s="416"/>
      <c r="D125" s="417"/>
      <c r="E125" s="16"/>
      <c r="F125" s="17"/>
      <c r="G125" s="18"/>
      <c r="H125" s="19"/>
      <c r="I125" s="25"/>
      <c r="J125" s="418"/>
      <c r="K125" s="418"/>
      <c r="L125" s="418"/>
      <c r="M125" s="802"/>
    </row>
    <row r="126" spans="1:13" s="22" customFormat="1" ht="15" customHeight="1">
      <c r="A126" s="15"/>
      <c r="B126" s="416"/>
      <c r="C126" s="416"/>
      <c r="D126" s="417"/>
      <c r="E126" s="16"/>
      <c r="F126" s="27" t="s">
        <v>1773</v>
      </c>
      <c r="G126" s="28"/>
      <c r="H126" s="29"/>
      <c r="I126" s="30"/>
      <c r="J126" s="31">
        <f>SUM(J119:J125)</f>
        <v>11427</v>
      </c>
      <c r="K126" s="31">
        <f>SUM(K119:K125)</f>
        <v>16956</v>
      </c>
      <c r="L126" s="31">
        <f>SUM(L119:L125)</f>
        <v>16956</v>
      </c>
      <c r="M126" s="868">
        <f>L126/K126*100</f>
        <v>100</v>
      </c>
    </row>
    <row r="127" spans="1:13" s="22" customFormat="1" ht="8.25" customHeight="1">
      <c r="A127" s="15"/>
      <c r="B127" s="416"/>
      <c r="C127" s="416"/>
      <c r="D127" s="417"/>
      <c r="E127" s="16"/>
      <c r="F127" s="427"/>
      <c r="G127" s="428"/>
      <c r="H127" s="429"/>
      <c r="I127" s="430"/>
      <c r="J127" s="36"/>
      <c r="K127" s="36"/>
      <c r="L127" s="36"/>
      <c r="M127" s="804"/>
    </row>
    <row r="128" spans="1:13" s="22" customFormat="1" ht="15" customHeight="1">
      <c r="A128" s="15">
        <v>12</v>
      </c>
      <c r="B128" s="416"/>
      <c r="C128" s="416">
        <v>1</v>
      </c>
      <c r="D128" s="417"/>
      <c r="E128" s="16"/>
      <c r="F128" s="23" t="s">
        <v>1787</v>
      </c>
      <c r="G128" s="24"/>
      <c r="H128" s="19"/>
      <c r="I128" s="25"/>
      <c r="J128" s="21"/>
      <c r="K128" s="21"/>
      <c r="L128" s="21"/>
      <c r="M128" s="802"/>
    </row>
    <row r="129" spans="1:13" s="22" customFormat="1" ht="15" customHeight="1">
      <c r="A129" s="15"/>
      <c r="B129" s="416"/>
      <c r="C129" s="416"/>
      <c r="D129" s="417">
        <v>1</v>
      </c>
      <c r="E129" s="16"/>
      <c r="F129" s="17"/>
      <c r="G129" s="18"/>
      <c r="H129" s="19" t="s">
        <v>1266</v>
      </c>
      <c r="I129" s="25"/>
      <c r="J129" s="418">
        <v>12604</v>
      </c>
      <c r="K129" s="418">
        <v>17759</v>
      </c>
      <c r="L129" s="418">
        <v>16080</v>
      </c>
      <c r="M129" s="801">
        <f>L129/K129*100</f>
        <v>90.54563883101527</v>
      </c>
    </row>
    <row r="130" spans="1:13" s="22" customFormat="1" ht="15" customHeight="1">
      <c r="A130" s="15"/>
      <c r="B130" s="416"/>
      <c r="C130" s="416"/>
      <c r="D130" s="417">
        <v>2</v>
      </c>
      <c r="E130" s="16"/>
      <c r="F130" s="17"/>
      <c r="G130" s="18"/>
      <c r="H130" s="19" t="s">
        <v>1899</v>
      </c>
      <c r="I130" s="25"/>
      <c r="J130" s="418"/>
      <c r="K130" s="418">
        <v>1337</v>
      </c>
      <c r="L130" s="418">
        <v>1337</v>
      </c>
      <c r="M130" s="801">
        <f>L130/K130*100</f>
        <v>100</v>
      </c>
    </row>
    <row r="131" spans="1:13" s="22" customFormat="1" ht="15" customHeight="1">
      <c r="A131" s="15"/>
      <c r="B131" s="416"/>
      <c r="C131" s="416"/>
      <c r="D131" s="417">
        <v>6</v>
      </c>
      <c r="E131" s="16"/>
      <c r="F131" s="17"/>
      <c r="G131" s="18"/>
      <c r="H131" s="19" t="s">
        <v>1267</v>
      </c>
      <c r="I131" s="25"/>
      <c r="J131" s="418"/>
      <c r="K131" s="418">
        <v>6604</v>
      </c>
      <c r="L131" s="418">
        <v>6604</v>
      </c>
      <c r="M131" s="801">
        <f>L131/K131*100</f>
        <v>100</v>
      </c>
    </row>
    <row r="132" spans="1:13" s="22" customFormat="1" ht="7.5" customHeight="1">
      <c r="A132" s="15"/>
      <c r="B132" s="416"/>
      <c r="C132" s="416"/>
      <c r="D132" s="417"/>
      <c r="E132" s="16"/>
      <c r="F132" s="17"/>
      <c r="G132" s="18"/>
      <c r="H132" s="19"/>
      <c r="I132" s="25"/>
      <c r="J132" s="418"/>
      <c r="K132" s="418"/>
      <c r="L132" s="418"/>
      <c r="M132" s="802"/>
    </row>
    <row r="133" spans="1:13" s="22" customFormat="1" ht="15" customHeight="1">
      <c r="A133" s="15"/>
      <c r="B133" s="416"/>
      <c r="C133" s="416"/>
      <c r="D133" s="417"/>
      <c r="E133" s="16"/>
      <c r="F133" s="27" t="s">
        <v>1773</v>
      </c>
      <c r="G133" s="28"/>
      <c r="H133" s="29"/>
      <c r="I133" s="30"/>
      <c r="J133" s="31">
        <f>SUM(J127:J132)</f>
        <v>12604</v>
      </c>
      <c r="K133" s="31">
        <f>SUM(K127:K132)</f>
        <v>25700</v>
      </c>
      <c r="L133" s="31">
        <f>SUM(L127:L132)</f>
        <v>24021</v>
      </c>
      <c r="M133" s="868">
        <f>L133/K133*100</f>
        <v>93.46692607003891</v>
      </c>
    </row>
    <row r="134" spans="1:13" s="22" customFormat="1" ht="9" customHeight="1">
      <c r="A134" s="15"/>
      <c r="B134" s="416"/>
      <c r="C134" s="416"/>
      <c r="D134" s="417"/>
      <c r="E134" s="16"/>
      <c r="F134" s="17"/>
      <c r="G134" s="18"/>
      <c r="H134" s="19"/>
      <c r="I134" s="419"/>
      <c r="J134" s="21"/>
      <c r="K134" s="21"/>
      <c r="L134" s="21"/>
      <c r="M134" s="802"/>
    </row>
    <row r="135" spans="1:13" s="22" customFormat="1" ht="15" customHeight="1">
      <c r="A135" s="15">
        <v>13</v>
      </c>
      <c r="B135" s="416"/>
      <c r="C135" s="416">
        <v>1</v>
      </c>
      <c r="D135" s="417"/>
      <c r="E135" s="16"/>
      <c r="F135" s="432" t="s">
        <v>1788</v>
      </c>
      <c r="G135" s="24"/>
      <c r="H135" s="19"/>
      <c r="I135" s="25"/>
      <c r="J135" s="21"/>
      <c r="K135" s="21"/>
      <c r="L135" s="21"/>
      <c r="M135" s="802"/>
    </row>
    <row r="136" spans="1:13" s="22" customFormat="1" ht="15" customHeight="1">
      <c r="A136" s="15"/>
      <c r="B136" s="416"/>
      <c r="C136" s="416"/>
      <c r="D136" s="417">
        <v>1</v>
      </c>
      <c r="E136" s="16"/>
      <c r="F136" s="17"/>
      <c r="G136" s="18"/>
      <c r="H136" s="19" t="s">
        <v>1266</v>
      </c>
      <c r="I136" s="25"/>
      <c r="J136" s="418">
        <v>13872</v>
      </c>
      <c r="K136" s="418">
        <v>18209</v>
      </c>
      <c r="L136" s="418">
        <v>18117</v>
      </c>
      <c r="M136" s="801">
        <f>L136/K136*100</f>
        <v>99.49475534076555</v>
      </c>
    </row>
    <row r="137" spans="1:13" s="22" customFormat="1" ht="15" customHeight="1">
      <c r="A137" s="15"/>
      <c r="B137" s="416"/>
      <c r="C137" s="416"/>
      <c r="D137" s="417">
        <v>2</v>
      </c>
      <c r="E137" s="16"/>
      <c r="F137" s="17"/>
      <c r="G137" s="18"/>
      <c r="H137" s="19" t="s">
        <v>1899</v>
      </c>
      <c r="I137" s="25"/>
      <c r="J137" s="418">
        <v>1000</v>
      </c>
      <c r="K137" s="418">
        <v>3117</v>
      </c>
      <c r="L137" s="418">
        <v>3118</v>
      </c>
      <c r="M137" s="801">
        <f>L137/K137*100</f>
        <v>100.03208213025346</v>
      </c>
    </row>
    <row r="138" spans="1:13" s="22" customFormat="1" ht="15" customHeight="1">
      <c r="A138" s="15"/>
      <c r="B138" s="416"/>
      <c r="C138" s="416"/>
      <c r="D138" s="417">
        <v>6</v>
      </c>
      <c r="E138" s="16"/>
      <c r="F138" s="17"/>
      <c r="G138" s="18"/>
      <c r="H138" s="19" t="s">
        <v>1267</v>
      </c>
      <c r="I138" s="25"/>
      <c r="J138" s="418"/>
      <c r="K138" s="418">
        <v>6979</v>
      </c>
      <c r="L138" s="418">
        <v>6979</v>
      </c>
      <c r="M138" s="801">
        <f>L138/K138*100</f>
        <v>100</v>
      </c>
    </row>
    <row r="139" spans="1:13" s="22" customFormat="1" ht="10.5" customHeight="1">
      <c r="A139" s="15"/>
      <c r="B139" s="416"/>
      <c r="C139" s="416"/>
      <c r="D139" s="417"/>
      <c r="E139" s="16"/>
      <c r="F139" s="17"/>
      <c r="G139" s="18"/>
      <c r="H139" s="19"/>
      <c r="I139" s="25"/>
      <c r="J139" s="418"/>
      <c r="K139" s="418"/>
      <c r="L139" s="418"/>
      <c r="M139" s="802"/>
    </row>
    <row r="140" spans="1:13" s="22" customFormat="1" ht="15" customHeight="1">
      <c r="A140" s="15"/>
      <c r="B140" s="416"/>
      <c r="C140" s="416"/>
      <c r="D140" s="417"/>
      <c r="E140" s="16"/>
      <c r="F140" s="27" t="s">
        <v>1773</v>
      </c>
      <c r="G140" s="28"/>
      <c r="H140" s="29"/>
      <c r="I140" s="30"/>
      <c r="J140" s="31">
        <f>SUM(J134:J139)</f>
        <v>14872</v>
      </c>
      <c r="K140" s="31">
        <f>SUM(K134:K139)</f>
        <v>28305</v>
      </c>
      <c r="L140" s="31">
        <f>SUM(L134:L139)</f>
        <v>28214</v>
      </c>
      <c r="M140" s="868">
        <f>L140/K140*100</f>
        <v>99.6785020314432</v>
      </c>
    </row>
    <row r="141" spans="1:13" s="22" customFormat="1" ht="6.75" customHeight="1">
      <c r="A141" s="15"/>
      <c r="B141" s="416"/>
      <c r="C141" s="416"/>
      <c r="D141" s="417"/>
      <c r="E141" s="16"/>
      <c r="F141" s="17"/>
      <c r="G141" s="18"/>
      <c r="H141" s="19"/>
      <c r="I141" s="419"/>
      <c r="J141" s="21"/>
      <c r="K141" s="21"/>
      <c r="L141" s="21"/>
      <c r="M141" s="802"/>
    </row>
    <row r="142" spans="1:13" s="22" customFormat="1" ht="15" customHeight="1">
      <c r="A142" s="15">
        <v>14</v>
      </c>
      <c r="B142" s="416"/>
      <c r="C142" s="416">
        <v>1</v>
      </c>
      <c r="D142" s="417"/>
      <c r="E142" s="16"/>
      <c r="F142" s="23" t="s">
        <v>1706</v>
      </c>
      <c r="G142" s="24"/>
      <c r="H142" s="19"/>
      <c r="I142" s="25"/>
      <c r="J142" s="21"/>
      <c r="K142" s="21"/>
      <c r="L142" s="21"/>
      <c r="M142" s="802"/>
    </row>
    <row r="143" spans="1:13" s="22" customFormat="1" ht="15" customHeight="1">
      <c r="A143" s="15"/>
      <c r="B143" s="416"/>
      <c r="C143" s="416"/>
      <c r="D143" s="417">
        <v>1</v>
      </c>
      <c r="E143" s="16"/>
      <c r="F143" s="17"/>
      <c r="G143" s="18"/>
      <c r="H143" s="19" t="s">
        <v>1266</v>
      </c>
      <c r="I143" s="25"/>
      <c r="J143" s="418">
        <v>2440</v>
      </c>
      <c r="K143" s="418">
        <v>2987</v>
      </c>
      <c r="L143" s="418">
        <v>2987</v>
      </c>
      <c r="M143" s="801">
        <f>L143/K143*100</f>
        <v>100</v>
      </c>
    </row>
    <row r="144" spans="1:13" s="22" customFormat="1" ht="15" customHeight="1">
      <c r="A144" s="15"/>
      <c r="B144" s="416"/>
      <c r="C144" s="416"/>
      <c r="D144" s="417">
        <v>2</v>
      </c>
      <c r="E144" s="16"/>
      <c r="F144" s="17"/>
      <c r="G144" s="18"/>
      <c r="H144" s="19" t="s">
        <v>1899</v>
      </c>
      <c r="I144" s="25"/>
      <c r="J144" s="418"/>
      <c r="K144" s="418">
        <v>122</v>
      </c>
      <c r="L144" s="418">
        <v>122</v>
      </c>
      <c r="M144" s="801">
        <f>L144/K144*100</f>
        <v>100</v>
      </c>
    </row>
    <row r="145" spans="1:13" s="22" customFormat="1" ht="15" customHeight="1">
      <c r="A145" s="15"/>
      <c r="B145" s="416"/>
      <c r="C145" s="416"/>
      <c r="D145" s="417">
        <v>6</v>
      </c>
      <c r="E145" s="16"/>
      <c r="F145" s="17"/>
      <c r="G145" s="18"/>
      <c r="H145" s="19" t="s">
        <v>1267</v>
      </c>
      <c r="I145" s="25"/>
      <c r="J145" s="418"/>
      <c r="K145" s="418">
        <v>5216</v>
      </c>
      <c r="L145" s="418">
        <v>4841</v>
      </c>
      <c r="M145" s="801">
        <f>L145/K145*100</f>
        <v>92.81058282208589</v>
      </c>
    </row>
    <row r="146" spans="1:13" s="22" customFormat="1" ht="10.5" customHeight="1">
      <c r="A146" s="15"/>
      <c r="B146" s="416"/>
      <c r="C146" s="416"/>
      <c r="D146" s="417"/>
      <c r="E146" s="16"/>
      <c r="F146" s="17"/>
      <c r="G146" s="18"/>
      <c r="H146" s="19"/>
      <c r="I146" s="25"/>
      <c r="J146" s="418"/>
      <c r="K146" s="418"/>
      <c r="L146" s="418"/>
      <c r="M146" s="802"/>
    </row>
    <row r="147" spans="1:13" s="22" customFormat="1" ht="15" customHeight="1">
      <c r="A147" s="15"/>
      <c r="B147" s="416"/>
      <c r="C147" s="416"/>
      <c r="D147" s="417"/>
      <c r="E147" s="16"/>
      <c r="F147" s="27" t="s">
        <v>1773</v>
      </c>
      <c r="G147" s="28"/>
      <c r="H147" s="29"/>
      <c r="I147" s="30"/>
      <c r="J147" s="31">
        <f>SUM(J141:J146)</f>
        <v>2440</v>
      </c>
      <c r="K147" s="31">
        <f>SUM(K141:K146)</f>
        <v>8325</v>
      </c>
      <c r="L147" s="31">
        <f>SUM(L141:L146)</f>
        <v>7950</v>
      </c>
      <c r="M147" s="868">
        <f>L147/K147*100</f>
        <v>95.4954954954955</v>
      </c>
    </row>
    <row r="148" spans="1:13" s="22" customFormat="1" ht="5.25" customHeight="1">
      <c r="A148" s="15"/>
      <c r="B148" s="416"/>
      <c r="C148" s="416"/>
      <c r="D148" s="417"/>
      <c r="E148" s="16"/>
      <c r="F148" s="17"/>
      <c r="G148" s="18"/>
      <c r="H148" s="19"/>
      <c r="I148" s="33"/>
      <c r="J148" s="34"/>
      <c r="K148" s="34"/>
      <c r="L148" s="34"/>
      <c r="M148" s="805"/>
    </row>
    <row r="149" spans="1:13" s="22" customFormat="1" ht="15" customHeight="1">
      <c r="A149" s="15">
        <v>15</v>
      </c>
      <c r="B149" s="416"/>
      <c r="C149" s="416">
        <v>1</v>
      </c>
      <c r="D149" s="417"/>
      <c r="E149" s="16"/>
      <c r="F149" s="23" t="s">
        <v>1789</v>
      </c>
      <c r="G149" s="24"/>
      <c r="H149" s="19"/>
      <c r="I149" s="25"/>
      <c r="J149" s="21"/>
      <c r="K149" s="21"/>
      <c r="L149" s="21"/>
      <c r="M149" s="802"/>
    </row>
    <row r="150" spans="1:13" s="22" customFormat="1" ht="15" customHeight="1">
      <c r="A150" s="15"/>
      <c r="B150" s="416">
        <v>1</v>
      </c>
      <c r="C150" s="416"/>
      <c r="D150" s="417"/>
      <c r="E150" s="16"/>
      <c r="F150" s="17"/>
      <c r="G150" s="24" t="s">
        <v>1790</v>
      </c>
      <c r="H150" s="19"/>
      <c r="I150" s="25"/>
      <c r="J150" s="418"/>
      <c r="K150" s="418"/>
      <c r="L150" s="418"/>
      <c r="M150" s="802"/>
    </row>
    <row r="151" spans="1:13" s="22" customFormat="1" ht="15" customHeight="1">
      <c r="A151" s="15"/>
      <c r="B151" s="416"/>
      <c r="C151" s="416"/>
      <c r="D151" s="417">
        <v>1</v>
      </c>
      <c r="E151" s="16"/>
      <c r="F151" s="17"/>
      <c r="G151" s="18"/>
      <c r="H151" s="19" t="s">
        <v>1266</v>
      </c>
      <c r="I151" s="25"/>
      <c r="J151" s="418">
        <v>3238</v>
      </c>
      <c r="K151" s="418">
        <v>3786</v>
      </c>
      <c r="L151" s="418">
        <v>4283</v>
      </c>
      <c r="M151" s="801">
        <f>L151/K151*100</f>
        <v>113.12731114632857</v>
      </c>
    </row>
    <row r="152" spans="1:13" s="22" customFormat="1" ht="15" customHeight="1">
      <c r="A152" s="15"/>
      <c r="B152" s="416"/>
      <c r="C152" s="416"/>
      <c r="D152" s="417">
        <v>4</v>
      </c>
      <c r="E152" s="16"/>
      <c r="F152" s="17"/>
      <c r="G152" s="18"/>
      <c r="H152" s="19" t="s">
        <v>1900</v>
      </c>
      <c r="I152" s="25"/>
      <c r="J152" s="418"/>
      <c r="K152" s="418">
        <v>120</v>
      </c>
      <c r="L152" s="418">
        <v>120</v>
      </c>
      <c r="M152" s="801">
        <f>L152/K152*100</f>
        <v>100</v>
      </c>
    </row>
    <row r="153" spans="1:13" s="22" customFormat="1" ht="15" customHeight="1">
      <c r="A153" s="15"/>
      <c r="B153" s="416"/>
      <c r="C153" s="416"/>
      <c r="D153" s="417">
        <v>6</v>
      </c>
      <c r="E153" s="16"/>
      <c r="F153" s="17"/>
      <c r="G153" s="18"/>
      <c r="H153" s="19" t="s">
        <v>1267</v>
      </c>
      <c r="I153" s="25"/>
      <c r="J153" s="418"/>
      <c r="K153" s="418">
        <v>227</v>
      </c>
      <c r="L153" s="418">
        <v>227</v>
      </c>
      <c r="M153" s="801">
        <f>L153/K153*100</f>
        <v>100</v>
      </c>
    </row>
    <row r="154" spans="1:13" s="22" customFormat="1" ht="8.25" customHeight="1">
      <c r="A154" s="15"/>
      <c r="B154" s="416"/>
      <c r="C154" s="416"/>
      <c r="D154" s="417"/>
      <c r="E154" s="16"/>
      <c r="F154" s="17"/>
      <c r="G154" s="18"/>
      <c r="H154" s="19"/>
      <c r="I154" s="25"/>
      <c r="J154" s="418"/>
      <c r="K154" s="418"/>
      <c r="L154" s="418"/>
      <c r="M154" s="802"/>
    </row>
    <row r="155" spans="1:13" s="22" customFormat="1" ht="15.75" customHeight="1">
      <c r="A155" s="15"/>
      <c r="B155" s="416"/>
      <c r="C155" s="416"/>
      <c r="D155" s="417"/>
      <c r="E155" s="16"/>
      <c r="F155" s="421" t="s">
        <v>1791</v>
      </c>
      <c r="G155" s="422"/>
      <c r="H155" s="424"/>
      <c r="I155" s="425"/>
      <c r="J155" s="426">
        <f>SUM(J148:J154)</f>
        <v>3238</v>
      </c>
      <c r="K155" s="426">
        <f>SUM(K148:K154)</f>
        <v>4133</v>
      </c>
      <c r="L155" s="426">
        <f>SUM(L148:L154)</f>
        <v>4630</v>
      </c>
      <c r="M155" s="868">
        <f>L155/K155*100</f>
        <v>112.02516331962255</v>
      </c>
    </row>
    <row r="156" spans="1:13" s="22" customFormat="1" ht="6" customHeight="1">
      <c r="A156" s="15"/>
      <c r="B156" s="416"/>
      <c r="C156" s="416"/>
      <c r="D156" s="417"/>
      <c r="E156" s="16"/>
      <c r="F156" s="23"/>
      <c r="G156" s="24"/>
      <c r="H156" s="19"/>
      <c r="I156" s="25"/>
      <c r="J156" s="21"/>
      <c r="K156" s="21"/>
      <c r="L156" s="21"/>
      <c r="M156" s="802"/>
    </row>
    <row r="157" spans="1:13" s="22" customFormat="1" ht="15" customHeight="1">
      <c r="A157" s="15"/>
      <c r="B157" s="416">
        <v>2</v>
      </c>
      <c r="C157" s="416"/>
      <c r="D157" s="417"/>
      <c r="E157" s="16"/>
      <c r="F157" s="17"/>
      <c r="G157" s="24" t="s">
        <v>1792</v>
      </c>
      <c r="H157" s="19"/>
      <c r="I157" s="25"/>
      <c r="J157" s="418"/>
      <c r="K157" s="418"/>
      <c r="L157" s="418"/>
      <c r="M157" s="802"/>
    </row>
    <row r="158" spans="1:13" s="22" customFormat="1" ht="15" customHeight="1">
      <c r="A158" s="15"/>
      <c r="B158" s="416"/>
      <c r="C158" s="416"/>
      <c r="D158" s="417">
        <v>1</v>
      </c>
      <c r="E158" s="16"/>
      <c r="F158" s="17"/>
      <c r="G158" s="18"/>
      <c r="H158" s="19" t="s">
        <v>1266</v>
      </c>
      <c r="I158" s="25"/>
      <c r="J158" s="418">
        <v>4540</v>
      </c>
      <c r="K158" s="418">
        <v>4540</v>
      </c>
      <c r="L158" s="418">
        <v>4840</v>
      </c>
      <c r="M158" s="801">
        <f>L158/K158*100</f>
        <v>106.6079295154185</v>
      </c>
    </row>
    <row r="159" spans="1:13" s="22" customFormat="1" ht="15" customHeight="1">
      <c r="A159" s="15"/>
      <c r="B159" s="416"/>
      <c r="C159" s="416"/>
      <c r="D159" s="417">
        <v>2</v>
      </c>
      <c r="E159" s="16"/>
      <c r="F159" s="17"/>
      <c r="G159" s="18"/>
      <c r="H159" s="19" t="s">
        <v>1899</v>
      </c>
      <c r="I159" s="25"/>
      <c r="J159" s="418"/>
      <c r="K159" s="418">
        <v>50</v>
      </c>
      <c r="L159" s="418">
        <v>50</v>
      </c>
      <c r="M159" s="801">
        <f>L159/K159*100</f>
        <v>100</v>
      </c>
    </row>
    <row r="160" spans="1:13" s="22" customFormat="1" ht="15" customHeight="1">
      <c r="A160" s="15"/>
      <c r="B160" s="416"/>
      <c r="C160" s="416"/>
      <c r="D160" s="417">
        <v>6</v>
      </c>
      <c r="E160" s="16"/>
      <c r="F160" s="17"/>
      <c r="G160" s="18"/>
      <c r="H160" s="19" t="s">
        <v>1267</v>
      </c>
      <c r="I160" s="25"/>
      <c r="J160" s="418"/>
      <c r="K160" s="418">
        <v>574</v>
      </c>
      <c r="L160" s="418">
        <v>574</v>
      </c>
      <c r="M160" s="801">
        <f>L160/K160*100</f>
        <v>100</v>
      </c>
    </row>
    <row r="161" spans="1:13" s="22" customFormat="1" ht="6.75" customHeight="1">
      <c r="A161" s="15"/>
      <c r="B161" s="416"/>
      <c r="C161" s="416"/>
      <c r="D161" s="417"/>
      <c r="E161" s="16"/>
      <c r="F161" s="17"/>
      <c r="G161" s="18"/>
      <c r="H161" s="19"/>
      <c r="I161" s="25"/>
      <c r="J161" s="418"/>
      <c r="K161" s="418"/>
      <c r="L161" s="418"/>
      <c r="M161" s="802"/>
    </row>
    <row r="162" spans="1:13" s="22" customFormat="1" ht="15" customHeight="1">
      <c r="A162" s="15"/>
      <c r="B162" s="416"/>
      <c r="C162" s="416"/>
      <c r="D162" s="417"/>
      <c r="E162" s="16"/>
      <c r="F162" s="421" t="s">
        <v>1791</v>
      </c>
      <c r="G162" s="422"/>
      <c r="H162" s="424"/>
      <c r="I162" s="425"/>
      <c r="J162" s="426">
        <f>SUM(J156:J161)</f>
        <v>4540</v>
      </c>
      <c r="K162" s="426">
        <f>SUM(K156:K161)</f>
        <v>5164</v>
      </c>
      <c r="L162" s="426">
        <f>SUM(L156:L161)</f>
        <v>5464</v>
      </c>
      <c r="M162" s="868">
        <f>L162/K162*100</f>
        <v>105.80945003872966</v>
      </c>
    </row>
    <row r="163" spans="1:13" s="22" customFormat="1" ht="15" customHeight="1">
      <c r="A163" s="15"/>
      <c r="B163" s="416"/>
      <c r="C163" s="416"/>
      <c r="D163" s="417"/>
      <c r="E163" s="16"/>
      <c r="F163" s="431"/>
      <c r="G163" s="18"/>
      <c r="H163" s="19"/>
      <c r="I163" s="433"/>
      <c r="J163" s="434"/>
      <c r="K163" s="434"/>
      <c r="L163" s="434"/>
      <c r="M163" s="805"/>
    </row>
    <row r="164" spans="1:13" s="22" customFormat="1" ht="15" customHeight="1">
      <c r="A164" s="15"/>
      <c r="B164" s="416">
        <v>3</v>
      </c>
      <c r="C164" s="416"/>
      <c r="D164" s="417"/>
      <c r="E164" s="16"/>
      <c r="F164" s="17"/>
      <c r="G164" s="24" t="s">
        <v>1793</v>
      </c>
      <c r="H164" s="19"/>
      <c r="I164" s="25"/>
      <c r="J164" s="418"/>
      <c r="K164" s="418"/>
      <c r="L164" s="418"/>
      <c r="M164" s="802"/>
    </row>
    <row r="165" spans="1:13" s="22" customFormat="1" ht="15" customHeight="1">
      <c r="A165" s="15"/>
      <c r="B165" s="416"/>
      <c r="C165" s="416"/>
      <c r="D165" s="417">
        <v>1</v>
      </c>
      <c r="E165" s="16"/>
      <c r="F165" s="17"/>
      <c r="G165" s="18"/>
      <c r="H165" s="19" t="s">
        <v>1266</v>
      </c>
      <c r="I165" s="25"/>
      <c r="J165" s="418">
        <v>5527</v>
      </c>
      <c r="K165" s="418">
        <v>6088</v>
      </c>
      <c r="L165" s="418">
        <v>6450</v>
      </c>
      <c r="M165" s="801">
        <f>L165/K165*100</f>
        <v>105.946123521682</v>
      </c>
    </row>
    <row r="166" spans="1:13" s="22" customFormat="1" ht="15" customHeight="1">
      <c r="A166" s="15"/>
      <c r="B166" s="416"/>
      <c r="C166" s="416"/>
      <c r="D166" s="417">
        <v>2</v>
      </c>
      <c r="E166" s="16"/>
      <c r="F166" s="17"/>
      <c r="G166" s="18"/>
      <c r="H166" s="19" t="s">
        <v>1899</v>
      </c>
      <c r="I166" s="25"/>
      <c r="J166" s="418"/>
      <c r="K166" s="418">
        <v>267</v>
      </c>
      <c r="L166" s="418">
        <v>267</v>
      </c>
      <c r="M166" s="801">
        <f>L166/K166*100</f>
        <v>100</v>
      </c>
    </row>
    <row r="167" spans="1:13" s="22" customFormat="1" ht="15" customHeight="1">
      <c r="A167" s="15"/>
      <c r="B167" s="416"/>
      <c r="C167" s="416"/>
      <c r="D167" s="417">
        <v>4</v>
      </c>
      <c r="E167" s="16"/>
      <c r="F167" s="17"/>
      <c r="G167" s="18"/>
      <c r="H167" s="19" t="s">
        <v>1900</v>
      </c>
      <c r="I167" s="25"/>
      <c r="J167" s="418"/>
      <c r="K167" s="418">
        <v>100</v>
      </c>
      <c r="L167" s="418">
        <v>100</v>
      </c>
      <c r="M167" s="801">
        <f>L167/K167*100</f>
        <v>100</v>
      </c>
    </row>
    <row r="168" spans="1:13" s="22" customFormat="1" ht="15" customHeight="1">
      <c r="A168" s="15"/>
      <c r="B168" s="416"/>
      <c r="C168" s="416"/>
      <c r="D168" s="417">
        <v>6</v>
      </c>
      <c r="E168" s="16"/>
      <c r="F168" s="17"/>
      <c r="G168" s="18"/>
      <c r="H168" s="19" t="s">
        <v>1267</v>
      </c>
      <c r="I168" s="25"/>
      <c r="J168" s="418"/>
      <c r="K168" s="418">
        <v>1211</v>
      </c>
      <c r="L168" s="418">
        <v>1211</v>
      </c>
      <c r="M168" s="801">
        <f>L168/K168*100</f>
        <v>100</v>
      </c>
    </row>
    <row r="169" spans="1:13" s="22" customFormat="1" ht="8.25" customHeight="1">
      <c r="A169" s="15"/>
      <c r="B169" s="416"/>
      <c r="C169" s="416"/>
      <c r="D169" s="417"/>
      <c r="E169" s="16"/>
      <c r="F169" s="17"/>
      <c r="G169" s="18"/>
      <c r="H169" s="19"/>
      <c r="I169" s="25"/>
      <c r="J169" s="418"/>
      <c r="K169" s="418"/>
      <c r="L169" s="418"/>
      <c r="M169" s="806"/>
    </row>
    <row r="170" spans="1:13" s="22" customFormat="1" ht="15" customHeight="1">
      <c r="A170" s="15"/>
      <c r="B170" s="416"/>
      <c r="C170" s="416"/>
      <c r="D170" s="417"/>
      <c r="E170" s="16"/>
      <c r="F170" s="421" t="s">
        <v>1791</v>
      </c>
      <c r="G170" s="422"/>
      <c r="H170" s="424"/>
      <c r="I170" s="425"/>
      <c r="J170" s="426">
        <f>SUM(J163:J169)</f>
        <v>5527</v>
      </c>
      <c r="K170" s="426">
        <f>SUM(K163:K169)</f>
        <v>7666</v>
      </c>
      <c r="L170" s="426">
        <f>SUM(L163:L169)</f>
        <v>8028</v>
      </c>
      <c r="M170" s="868">
        <f>L170/K170*100</f>
        <v>104.72214975215238</v>
      </c>
    </row>
    <row r="171" spans="1:13" s="22" customFormat="1" ht="15" customHeight="1">
      <c r="A171" s="15"/>
      <c r="B171" s="416"/>
      <c r="C171" s="416"/>
      <c r="D171" s="417"/>
      <c r="E171" s="16"/>
      <c r="F171" s="17"/>
      <c r="G171" s="18"/>
      <c r="H171" s="19"/>
      <c r="I171" s="433"/>
      <c r="J171" s="434"/>
      <c r="K171" s="434"/>
      <c r="L171" s="434"/>
      <c r="M171" s="805"/>
    </row>
    <row r="172" spans="1:13" s="22" customFormat="1" ht="15" customHeight="1">
      <c r="A172" s="15"/>
      <c r="B172" s="416">
        <v>4</v>
      </c>
      <c r="C172" s="416"/>
      <c r="D172" s="417"/>
      <c r="E172" s="16"/>
      <c r="F172" s="17"/>
      <c r="G172" s="24" t="s">
        <v>1794</v>
      </c>
      <c r="H172" s="19"/>
      <c r="I172" s="25"/>
      <c r="J172" s="418"/>
      <c r="K172" s="418"/>
      <c r="L172" s="418"/>
      <c r="M172" s="802"/>
    </row>
    <row r="173" spans="1:13" s="22" customFormat="1" ht="15" customHeight="1">
      <c r="A173" s="15"/>
      <c r="B173" s="416"/>
      <c r="C173" s="416"/>
      <c r="D173" s="417">
        <v>1</v>
      </c>
      <c r="E173" s="16"/>
      <c r="F173" s="17"/>
      <c r="G173" s="18"/>
      <c r="H173" s="19" t="s">
        <v>1266</v>
      </c>
      <c r="I173" s="25"/>
      <c r="J173" s="418">
        <v>2172</v>
      </c>
      <c r="K173" s="418">
        <v>2886</v>
      </c>
      <c r="L173" s="418">
        <v>2886</v>
      </c>
      <c r="M173" s="801">
        <f>L173/K173*100</f>
        <v>100</v>
      </c>
    </row>
    <row r="174" spans="1:13" s="22" customFormat="1" ht="15" customHeight="1">
      <c r="A174" s="15"/>
      <c r="B174" s="416"/>
      <c r="C174" s="416"/>
      <c r="D174" s="417">
        <v>4</v>
      </c>
      <c r="E174" s="16"/>
      <c r="F174" s="17"/>
      <c r="G174" s="18"/>
      <c r="H174" s="19" t="s">
        <v>1900</v>
      </c>
      <c r="I174" s="25"/>
      <c r="J174" s="418"/>
      <c r="K174" s="418">
        <v>100</v>
      </c>
      <c r="L174" s="418">
        <v>100</v>
      </c>
      <c r="M174" s="801">
        <f>L174/K174*100</f>
        <v>100</v>
      </c>
    </row>
    <row r="175" spans="1:13" s="22" customFormat="1" ht="15" customHeight="1">
      <c r="A175" s="15"/>
      <c r="B175" s="416"/>
      <c r="C175" s="416"/>
      <c r="D175" s="417">
        <v>6</v>
      </c>
      <c r="E175" s="16"/>
      <c r="F175" s="17"/>
      <c r="G175" s="18"/>
      <c r="H175" s="19" t="s">
        <v>1267</v>
      </c>
      <c r="I175" s="25"/>
      <c r="J175" s="418"/>
      <c r="K175" s="418">
        <v>423</v>
      </c>
      <c r="L175" s="418">
        <v>423</v>
      </c>
      <c r="M175" s="801">
        <f>L175/K175*100</f>
        <v>100</v>
      </c>
    </row>
    <row r="176" spans="1:13" s="22" customFormat="1" ht="15" customHeight="1">
      <c r="A176" s="15"/>
      <c r="B176" s="416"/>
      <c r="C176" s="416"/>
      <c r="D176" s="417"/>
      <c r="E176" s="16"/>
      <c r="F176" s="17"/>
      <c r="G176" s="18"/>
      <c r="H176" s="19"/>
      <c r="I176" s="25"/>
      <c r="J176" s="418"/>
      <c r="K176" s="418"/>
      <c r="L176" s="418"/>
      <c r="M176" s="802"/>
    </row>
    <row r="177" spans="1:13" s="22" customFormat="1" ht="15" customHeight="1">
      <c r="A177" s="15"/>
      <c r="B177" s="416"/>
      <c r="C177" s="416"/>
      <c r="D177" s="417"/>
      <c r="E177" s="16"/>
      <c r="F177" s="421" t="s">
        <v>1791</v>
      </c>
      <c r="G177" s="422"/>
      <c r="H177" s="424"/>
      <c r="I177" s="425"/>
      <c r="J177" s="426">
        <f>SUM(J171:J176)</f>
        <v>2172</v>
      </c>
      <c r="K177" s="426">
        <f>SUM(K171:K176)</f>
        <v>3409</v>
      </c>
      <c r="L177" s="426">
        <f>SUM(L171:L176)</f>
        <v>3409</v>
      </c>
      <c r="M177" s="868">
        <f>L177/K177*100</f>
        <v>100</v>
      </c>
    </row>
    <row r="178" spans="1:13" s="22" customFormat="1" ht="10.5" customHeight="1">
      <c r="A178" s="15"/>
      <c r="B178" s="416"/>
      <c r="C178" s="416"/>
      <c r="D178" s="417"/>
      <c r="E178" s="16"/>
      <c r="F178" s="23"/>
      <c r="G178" s="24"/>
      <c r="H178" s="19"/>
      <c r="I178" s="25"/>
      <c r="J178" s="21"/>
      <c r="K178" s="21"/>
      <c r="L178" s="21"/>
      <c r="M178" s="802"/>
    </row>
    <row r="179" spans="1:13" s="22" customFormat="1" ht="14.25" customHeight="1">
      <c r="A179" s="15"/>
      <c r="B179" s="416">
        <v>5</v>
      </c>
      <c r="C179" s="416"/>
      <c r="D179" s="417"/>
      <c r="E179" s="16"/>
      <c r="F179" s="17"/>
      <c r="G179" s="24" t="s">
        <v>1795</v>
      </c>
      <c r="H179" s="19"/>
      <c r="I179" s="25"/>
      <c r="J179" s="418"/>
      <c r="K179" s="418"/>
      <c r="L179" s="418"/>
      <c r="M179" s="802"/>
    </row>
    <row r="180" spans="1:13" s="22" customFormat="1" ht="14.25" customHeight="1">
      <c r="A180" s="15"/>
      <c r="B180" s="416"/>
      <c r="C180" s="416"/>
      <c r="D180" s="417">
        <v>1</v>
      </c>
      <c r="E180" s="16"/>
      <c r="F180" s="17"/>
      <c r="G180" s="18"/>
      <c r="H180" s="19" t="s">
        <v>1266</v>
      </c>
      <c r="I180" s="25"/>
      <c r="J180" s="418">
        <v>3018</v>
      </c>
      <c r="K180" s="418">
        <v>3333</v>
      </c>
      <c r="L180" s="418">
        <v>3527</v>
      </c>
      <c r="M180" s="801">
        <f>L180/K180*100</f>
        <v>105.82058205820582</v>
      </c>
    </row>
    <row r="181" spans="1:13" s="22" customFormat="1" ht="15" customHeight="1">
      <c r="A181" s="15"/>
      <c r="B181" s="416"/>
      <c r="C181" s="416"/>
      <c r="D181" s="417">
        <v>2</v>
      </c>
      <c r="E181" s="16"/>
      <c r="F181" s="17"/>
      <c r="G181" s="18"/>
      <c r="H181" s="19" t="s">
        <v>1899</v>
      </c>
      <c r="I181" s="25"/>
      <c r="J181" s="418"/>
      <c r="K181" s="418">
        <v>200</v>
      </c>
      <c r="L181" s="418">
        <v>200</v>
      </c>
      <c r="M181" s="801">
        <f>L181/K181*100</f>
        <v>100</v>
      </c>
    </row>
    <row r="182" spans="1:13" s="22" customFormat="1" ht="14.25" customHeight="1">
      <c r="A182" s="15"/>
      <c r="B182" s="416"/>
      <c r="C182" s="416"/>
      <c r="D182" s="417">
        <v>6</v>
      </c>
      <c r="E182" s="16"/>
      <c r="F182" s="17"/>
      <c r="G182" s="18"/>
      <c r="H182" s="19" t="s">
        <v>1267</v>
      </c>
      <c r="I182" s="25"/>
      <c r="J182" s="418"/>
      <c r="K182" s="418">
        <v>189</v>
      </c>
      <c r="L182" s="418">
        <v>189</v>
      </c>
      <c r="M182" s="801">
        <f>L182/K182*100</f>
        <v>100</v>
      </c>
    </row>
    <row r="183" spans="1:13" s="22" customFormat="1" ht="9" customHeight="1">
      <c r="A183" s="15"/>
      <c r="B183" s="416"/>
      <c r="C183" s="416"/>
      <c r="D183" s="417"/>
      <c r="E183" s="16"/>
      <c r="F183" s="17"/>
      <c r="G183" s="18"/>
      <c r="H183" s="19"/>
      <c r="I183" s="25"/>
      <c r="J183" s="418"/>
      <c r="K183" s="418"/>
      <c r="L183" s="418"/>
      <c r="M183" s="802"/>
    </row>
    <row r="184" spans="1:13" s="22" customFormat="1" ht="14.25" customHeight="1">
      <c r="A184" s="15"/>
      <c r="B184" s="416"/>
      <c r="C184" s="416"/>
      <c r="D184" s="417"/>
      <c r="E184" s="16"/>
      <c r="F184" s="421" t="s">
        <v>1791</v>
      </c>
      <c r="G184" s="422"/>
      <c r="H184" s="424"/>
      <c r="I184" s="425"/>
      <c r="J184" s="426">
        <f>SUM(J178:J183)</f>
        <v>3018</v>
      </c>
      <c r="K184" s="426">
        <f>SUM(K178:K183)</f>
        <v>3722</v>
      </c>
      <c r="L184" s="426">
        <f>SUM(L178:L183)</f>
        <v>3916</v>
      </c>
      <c r="M184" s="868">
        <f>L184/K184*100</f>
        <v>105.21225147770016</v>
      </c>
    </row>
    <row r="185" spans="1:13" s="22" customFormat="1" ht="10.5" customHeight="1">
      <c r="A185" s="15"/>
      <c r="B185" s="416"/>
      <c r="C185" s="416"/>
      <c r="D185" s="417"/>
      <c r="E185" s="16"/>
      <c r="F185" s="17"/>
      <c r="G185" s="18"/>
      <c r="H185" s="19"/>
      <c r="I185" s="433"/>
      <c r="J185" s="434"/>
      <c r="K185" s="434"/>
      <c r="L185" s="434"/>
      <c r="M185" s="805"/>
    </row>
    <row r="186" spans="1:13" s="22" customFormat="1" ht="12" customHeight="1">
      <c r="A186" s="15"/>
      <c r="B186" s="416">
        <v>6</v>
      </c>
      <c r="C186" s="416"/>
      <c r="D186" s="417"/>
      <c r="E186" s="16"/>
      <c r="F186" s="17"/>
      <c r="G186" s="24" t="s">
        <v>1796</v>
      </c>
      <c r="H186" s="19"/>
      <c r="I186" s="25"/>
      <c r="J186" s="418"/>
      <c r="K186" s="418"/>
      <c r="L186" s="418"/>
      <c r="M186" s="802"/>
    </row>
    <row r="187" spans="1:13" s="22" customFormat="1" ht="14.25" customHeight="1">
      <c r="A187" s="15"/>
      <c r="B187" s="416"/>
      <c r="C187" s="416"/>
      <c r="D187" s="417">
        <v>1</v>
      </c>
      <c r="E187" s="16"/>
      <c r="F187" s="17"/>
      <c r="G187" s="18"/>
      <c r="H187" s="19" t="s">
        <v>1266</v>
      </c>
      <c r="I187" s="25"/>
      <c r="J187" s="418">
        <v>6205</v>
      </c>
      <c r="K187" s="418">
        <v>6205</v>
      </c>
      <c r="L187" s="418">
        <v>6110</v>
      </c>
      <c r="M187" s="801">
        <f>L187/K187*100</f>
        <v>98.46897663174859</v>
      </c>
    </row>
    <row r="188" spans="1:13" s="22" customFormat="1" ht="15" customHeight="1">
      <c r="A188" s="15"/>
      <c r="B188" s="416"/>
      <c r="C188" s="416"/>
      <c r="D188" s="417">
        <v>2</v>
      </c>
      <c r="E188" s="16"/>
      <c r="F188" s="17"/>
      <c r="G188" s="18"/>
      <c r="H188" s="19" t="s">
        <v>1899</v>
      </c>
      <c r="I188" s="25"/>
      <c r="J188" s="418"/>
      <c r="K188" s="418">
        <v>89</v>
      </c>
      <c r="L188" s="418">
        <v>89</v>
      </c>
      <c r="M188" s="801">
        <f>L188/K188*100</f>
        <v>100</v>
      </c>
    </row>
    <row r="189" spans="1:13" s="22" customFormat="1" ht="15" customHeight="1">
      <c r="A189" s="15"/>
      <c r="B189" s="416"/>
      <c r="C189" s="416"/>
      <c r="D189" s="417">
        <v>4</v>
      </c>
      <c r="E189" s="16"/>
      <c r="F189" s="17"/>
      <c r="G189" s="18"/>
      <c r="H189" s="19" t="s">
        <v>1900</v>
      </c>
      <c r="I189" s="25"/>
      <c r="J189" s="418"/>
      <c r="K189" s="418">
        <v>260</v>
      </c>
      <c r="L189" s="418">
        <v>260</v>
      </c>
      <c r="M189" s="801">
        <f>L189/K189*100</f>
        <v>100</v>
      </c>
    </row>
    <row r="190" spans="1:13" s="22" customFormat="1" ht="14.25" customHeight="1">
      <c r="A190" s="15"/>
      <c r="B190" s="416"/>
      <c r="C190" s="416"/>
      <c r="D190" s="417">
        <v>6</v>
      </c>
      <c r="E190" s="16"/>
      <c r="F190" s="17"/>
      <c r="G190" s="18"/>
      <c r="H190" s="19" t="s">
        <v>1267</v>
      </c>
      <c r="I190" s="25"/>
      <c r="J190" s="418"/>
      <c r="K190" s="418">
        <v>761</v>
      </c>
      <c r="L190" s="418">
        <v>761</v>
      </c>
      <c r="M190" s="801">
        <f>L190/K190*100</f>
        <v>100</v>
      </c>
    </row>
    <row r="191" spans="1:13" s="22" customFormat="1" ht="8.25" customHeight="1">
      <c r="A191" s="15"/>
      <c r="B191" s="416"/>
      <c r="C191" s="416"/>
      <c r="D191" s="417"/>
      <c r="E191" s="16"/>
      <c r="F191" s="17"/>
      <c r="G191" s="18"/>
      <c r="H191" s="19"/>
      <c r="I191" s="25"/>
      <c r="J191" s="418"/>
      <c r="K191" s="418"/>
      <c r="L191" s="418"/>
      <c r="M191" s="802"/>
    </row>
    <row r="192" spans="1:13" s="22" customFormat="1" ht="14.25" customHeight="1">
      <c r="A192" s="15"/>
      <c r="B192" s="416"/>
      <c r="C192" s="416"/>
      <c r="D192" s="417"/>
      <c r="E192" s="16"/>
      <c r="F192" s="421" t="s">
        <v>1791</v>
      </c>
      <c r="G192" s="422"/>
      <c r="H192" s="424"/>
      <c r="I192" s="425"/>
      <c r="J192" s="426">
        <f>SUM(J185:J191)</f>
        <v>6205</v>
      </c>
      <c r="K192" s="426">
        <f>SUM(K185:K191)</f>
        <v>7315</v>
      </c>
      <c r="L192" s="426">
        <f>SUM(L185:L191)</f>
        <v>7220</v>
      </c>
      <c r="M192" s="868">
        <f>L192/K192*100</f>
        <v>98.7012987012987</v>
      </c>
    </row>
    <row r="193" spans="1:13" s="22" customFormat="1" ht="9.75" customHeight="1">
      <c r="A193" s="15"/>
      <c r="B193" s="416"/>
      <c r="C193" s="416"/>
      <c r="D193" s="417"/>
      <c r="E193" s="16"/>
      <c r="F193" s="23"/>
      <c r="G193" s="24"/>
      <c r="H193" s="19"/>
      <c r="I193" s="25"/>
      <c r="J193" s="21"/>
      <c r="K193" s="21"/>
      <c r="L193" s="21"/>
      <c r="M193" s="802"/>
    </row>
    <row r="194" spans="1:13" s="22" customFormat="1" ht="14.25" customHeight="1">
      <c r="A194" s="15"/>
      <c r="B194" s="416">
        <v>7</v>
      </c>
      <c r="C194" s="416"/>
      <c r="D194" s="417"/>
      <c r="E194" s="16"/>
      <c r="F194" s="17"/>
      <c r="G194" s="24" t="s">
        <v>1797</v>
      </c>
      <c r="H194" s="19"/>
      <c r="I194" s="25"/>
      <c r="J194" s="418"/>
      <c r="K194" s="418"/>
      <c r="L194" s="418"/>
      <c r="M194" s="802"/>
    </row>
    <row r="195" spans="1:13" s="22" customFormat="1" ht="14.25" customHeight="1">
      <c r="A195" s="15"/>
      <c r="B195" s="416"/>
      <c r="C195" s="416"/>
      <c r="D195" s="417">
        <v>1</v>
      </c>
      <c r="E195" s="16"/>
      <c r="F195" s="17"/>
      <c r="G195" s="18"/>
      <c r="H195" s="19" t="s">
        <v>1266</v>
      </c>
      <c r="I195" s="25"/>
      <c r="J195" s="418">
        <v>4224</v>
      </c>
      <c r="K195" s="418">
        <v>4224</v>
      </c>
      <c r="L195" s="418">
        <v>4268</v>
      </c>
      <c r="M195" s="801">
        <f>L195/K195*100</f>
        <v>101.04166666666667</v>
      </c>
    </row>
    <row r="196" spans="1:13" s="22" customFormat="1" ht="15" customHeight="1">
      <c r="A196" s="15"/>
      <c r="B196" s="416"/>
      <c r="C196" s="416"/>
      <c r="D196" s="417">
        <v>2</v>
      </c>
      <c r="E196" s="16"/>
      <c r="F196" s="17"/>
      <c r="G196" s="18"/>
      <c r="H196" s="19" t="s">
        <v>1899</v>
      </c>
      <c r="I196" s="25"/>
      <c r="J196" s="418"/>
      <c r="K196" s="418">
        <v>195</v>
      </c>
      <c r="L196" s="418">
        <v>195</v>
      </c>
      <c r="M196" s="801">
        <f>L196/K196*100</f>
        <v>100</v>
      </c>
    </row>
    <row r="197" spans="1:13" s="22" customFormat="1" ht="14.25" customHeight="1">
      <c r="A197" s="15"/>
      <c r="B197" s="416"/>
      <c r="C197" s="416"/>
      <c r="D197" s="417">
        <v>6</v>
      </c>
      <c r="E197" s="16"/>
      <c r="F197" s="17"/>
      <c r="G197" s="18"/>
      <c r="H197" s="19" t="s">
        <v>1267</v>
      </c>
      <c r="I197" s="25"/>
      <c r="J197" s="418"/>
      <c r="K197" s="418">
        <v>670</v>
      </c>
      <c r="L197" s="418">
        <v>670</v>
      </c>
      <c r="M197" s="801">
        <f>L197/K197*100</f>
        <v>100</v>
      </c>
    </row>
    <row r="198" spans="1:13" s="22" customFormat="1" ht="5.25" customHeight="1">
      <c r="A198" s="15"/>
      <c r="B198" s="416"/>
      <c r="C198" s="416"/>
      <c r="D198" s="417"/>
      <c r="E198" s="16"/>
      <c r="F198" s="17"/>
      <c r="G198" s="18"/>
      <c r="H198" s="19"/>
      <c r="I198" s="25"/>
      <c r="J198" s="418"/>
      <c r="K198" s="418"/>
      <c r="L198" s="418"/>
      <c r="M198" s="801"/>
    </row>
    <row r="199" spans="1:13" s="22" customFormat="1" ht="13.5" customHeight="1">
      <c r="A199" s="15"/>
      <c r="B199" s="416"/>
      <c r="C199" s="416"/>
      <c r="D199" s="417"/>
      <c r="E199" s="16"/>
      <c r="F199" s="421" t="s">
        <v>1791</v>
      </c>
      <c r="G199" s="422"/>
      <c r="H199" s="424"/>
      <c r="I199" s="425"/>
      <c r="J199" s="426">
        <f>SUM(J193:J198)</f>
        <v>4224</v>
      </c>
      <c r="K199" s="426">
        <f>SUM(K193:K198)</f>
        <v>5089</v>
      </c>
      <c r="L199" s="426">
        <f>SUM(L193:L198)</f>
        <v>5133</v>
      </c>
      <c r="M199" s="868">
        <f>L199/K199*100</f>
        <v>100.86460994301434</v>
      </c>
    </row>
    <row r="200" spans="1:13" s="22" customFormat="1" ht="3.75" customHeight="1">
      <c r="A200" s="15"/>
      <c r="B200" s="416"/>
      <c r="C200" s="416"/>
      <c r="D200" s="417"/>
      <c r="E200" s="16"/>
      <c r="F200" s="17"/>
      <c r="G200" s="18"/>
      <c r="H200" s="19"/>
      <c r="I200" s="433"/>
      <c r="J200" s="434"/>
      <c r="K200" s="434"/>
      <c r="L200" s="434"/>
      <c r="M200" s="805"/>
    </row>
    <row r="201" spans="1:13" s="22" customFormat="1" ht="13.5" customHeight="1">
      <c r="A201" s="15"/>
      <c r="B201" s="416">
        <v>8</v>
      </c>
      <c r="C201" s="416"/>
      <c r="D201" s="417"/>
      <c r="E201" s="16"/>
      <c r="F201" s="17"/>
      <c r="G201" s="24" t="s">
        <v>1798</v>
      </c>
      <c r="H201" s="19"/>
      <c r="I201" s="25"/>
      <c r="J201" s="418"/>
      <c r="K201" s="418"/>
      <c r="L201" s="418"/>
      <c r="M201" s="802"/>
    </row>
    <row r="202" spans="1:13" s="22" customFormat="1" ht="13.5" customHeight="1">
      <c r="A202" s="15"/>
      <c r="B202" s="416"/>
      <c r="C202" s="416"/>
      <c r="D202" s="417">
        <v>1</v>
      </c>
      <c r="E202" s="16"/>
      <c r="F202" s="17"/>
      <c r="G202" s="18"/>
      <c r="H202" s="19" t="s">
        <v>1266</v>
      </c>
      <c r="I202" s="25"/>
      <c r="J202" s="418">
        <v>2024</v>
      </c>
      <c r="K202" s="418">
        <v>2024</v>
      </c>
      <c r="L202" s="418">
        <v>2107</v>
      </c>
      <c r="M202" s="801">
        <f>L202/K202*100</f>
        <v>104.10079051383399</v>
      </c>
    </row>
    <row r="203" spans="1:13" s="22" customFormat="1" ht="15" customHeight="1">
      <c r="A203" s="15"/>
      <c r="B203" s="416"/>
      <c r="C203" s="416"/>
      <c r="D203" s="417">
        <v>2</v>
      </c>
      <c r="E203" s="16"/>
      <c r="F203" s="17"/>
      <c r="G203" s="18"/>
      <c r="H203" s="19" t="s">
        <v>1899</v>
      </c>
      <c r="I203" s="25"/>
      <c r="J203" s="418"/>
      <c r="K203" s="418">
        <v>215</v>
      </c>
      <c r="L203" s="418">
        <v>215</v>
      </c>
      <c r="M203" s="801">
        <f>L203/K203*100</f>
        <v>100</v>
      </c>
    </row>
    <row r="204" spans="1:13" s="22" customFormat="1" ht="15" customHeight="1">
      <c r="A204" s="15"/>
      <c r="B204" s="416"/>
      <c r="C204" s="416"/>
      <c r="D204" s="417">
        <v>4</v>
      </c>
      <c r="E204" s="16"/>
      <c r="F204" s="17"/>
      <c r="G204" s="18"/>
      <c r="H204" s="19" t="s">
        <v>1900</v>
      </c>
      <c r="I204" s="25"/>
      <c r="J204" s="418"/>
      <c r="K204" s="418">
        <v>120</v>
      </c>
      <c r="L204" s="418">
        <v>120</v>
      </c>
      <c r="M204" s="801">
        <f>L204/K204*100</f>
        <v>100</v>
      </c>
    </row>
    <row r="205" spans="1:13" s="22" customFormat="1" ht="13.5" customHeight="1">
      <c r="A205" s="15"/>
      <c r="B205" s="416"/>
      <c r="C205" s="416"/>
      <c r="D205" s="417">
        <v>6</v>
      </c>
      <c r="E205" s="16"/>
      <c r="F205" s="17"/>
      <c r="G205" s="18"/>
      <c r="H205" s="19" t="s">
        <v>1267</v>
      </c>
      <c r="I205" s="25"/>
      <c r="J205" s="418"/>
      <c r="K205" s="418">
        <v>312</v>
      </c>
      <c r="L205" s="418">
        <v>312</v>
      </c>
      <c r="M205" s="801">
        <f>L205/K205*100</f>
        <v>100</v>
      </c>
    </row>
    <row r="206" spans="1:13" s="22" customFormat="1" ht="9" customHeight="1">
      <c r="A206" s="15"/>
      <c r="B206" s="416"/>
      <c r="C206" s="416"/>
      <c r="D206" s="417"/>
      <c r="E206" s="16"/>
      <c r="F206" s="17"/>
      <c r="G206" s="18"/>
      <c r="H206" s="19"/>
      <c r="I206" s="25"/>
      <c r="J206" s="418"/>
      <c r="K206" s="418"/>
      <c r="L206" s="418"/>
      <c r="M206" s="802"/>
    </row>
    <row r="207" spans="1:13" s="22" customFormat="1" ht="13.5" customHeight="1">
      <c r="A207" s="15"/>
      <c r="B207" s="416"/>
      <c r="C207" s="416"/>
      <c r="D207" s="417"/>
      <c r="E207" s="16"/>
      <c r="F207" s="421" t="s">
        <v>1791</v>
      </c>
      <c r="G207" s="422"/>
      <c r="H207" s="424"/>
      <c r="I207" s="425"/>
      <c r="J207" s="426">
        <f>SUM(J200:J206)</f>
        <v>2024</v>
      </c>
      <c r="K207" s="426">
        <f>SUM(K200:K206)</f>
        <v>2671</v>
      </c>
      <c r="L207" s="426">
        <f>SUM(L200:L206)</f>
        <v>2754</v>
      </c>
      <c r="M207" s="868">
        <f>L207/K207*100</f>
        <v>103.1074503931112</v>
      </c>
    </row>
    <row r="208" spans="1:13" s="22" customFormat="1" ht="7.5" customHeight="1">
      <c r="A208" s="15"/>
      <c r="B208" s="416"/>
      <c r="C208" s="416"/>
      <c r="D208" s="417"/>
      <c r="E208" s="16"/>
      <c r="F208" s="23"/>
      <c r="G208" s="24"/>
      <c r="H208" s="19"/>
      <c r="I208" s="25"/>
      <c r="J208" s="21"/>
      <c r="K208" s="21"/>
      <c r="L208" s="21"/>
      <c r="M208" s="802"/>
    </row>
    <row r="209" spans="1:13" s="22" customFormat="1" ht="13.5" customHeight="1">
      <c r="A209" s="15"/>
      <c r="B209" s="416">
        <v>9</v>
      </c>
      <c r="C209" s="416"/>
      <c r="D209" s="417"/>
      <c r="E209" s="16"/>
      <c r="F209" s="17"/>
      <c r="G209" s="24" t="s">
        <v>1807</v>
      </c>
      <c r="H209" s="19"/>
      <c r="I209" s="25"/>
      <c r="J209" s="418"/>
      <c r="K209" s="418"/>
      <c r="L209" s="418"/>
      <c r="M209" s="802"/>
    </row>
    <row r="210" spans="1:13" s="22" customFormat="1" ht="13.5" customHeight="1">
      <c r="A210" s="15"/>
      <c r="B210" s="416"/>
      <c r="C210" s="416"/>
      <c r="D210" s="417">
        <v>1</v>
      </c>
      <c r="E210" s="16"/>
      <c r="F210" s="17"/>
      <c r="G210" s="18"/>
      <c r="H210" s="19" t="s">
        <v>1266</v>
      </c>
      <c r="I210" s="25"/>
      <c r="J210" s="418">
        <v>4544</v>
      </c>
      <c r="K210" s="418">
        <v>5728</v>
      </c>
      <c r="L210" s="418">
        <v>5728</v>
      </c>
      <c r="M210" s="801">
        <f>L210/K210*100</f>
        <v>100</v>
      </c>
    </row>
    <row r="211" spans="1:13" s="22" customFormat="1" ht="13.5" customHeight="1">
      <c r="A211" s="15"/>
      <c r="B211" s="416"/>
      <c r="C211" s="416"/>
      <c r="D211" s="417">
        <v>6</v>
      </c>
      <c r="E211" s="16"/>
      <c r="F211" s="17"/>
      <c r="G211" s="18"/>
      <c r="H211" s="19" t="s">
        <v>1267</v>
      </c>
      <c r="I211" s="25"/>
      <c r="J211" s="418"/>
      <c r="K211" s="418">
        <v>176</v>
      </c>
      <c r="L211" s="418">
        <v>176</v>
      </c>
      <c r="M211" s="801">
        <f>L211/K211*100</f>
        <v>100</v>
      </c>
    </row>
    <row r="212" spans="1:13" s="22" customFormat="1" ht="13.5" customHeight="1">
      <c r="A212" s="15"/>
      <c r="B212" s="416"/>
      <c r="C212" s="416"/>
      <c r="D212" s="417"/>
      <c r="E212" s="16"/>
      <c r="F212" s="17"/>
      <c r="G212" s="18"/>
      <c r="H212" s="19"/>
      <c r="I212" s="25"/>
      <c r="J212" s="418"/>
      <c r="K212" s="418"/>
      <c r="L212" s="418"/>
      <c r="M212" s="802"/>
    </row>
    <row r="213" spans="1:13" s="22" customFormat="1" ht="13.5" customHeight="1">
      <c r="A213" s="15"/>
      <c r="B213" s="416"/>
      <c r="C213" s="416"/>
      <c r="D213" s="417"/>
      <c r="E213" s="16"/>
      <c r="F213" s="421" t="s">
        <v>1791</v>
      </c>
      <c r="G213" s="422"/>
      <c r="H213" s="424"/>
      <c r="I213" s="425"/>
      <c r="J213" s="426">
        <f>SUM(J208:J212)</f>
        <v>4544</v>
      </c>
      <c r="K213" s="426">
        <f>SUM(K208:K212)</f>
        <v>5904</v>
      </c>
      <c r="L213" s="426">
        <f>SUM(L208:L212)</f>
        <v>5904</v>
      </c>
      <c r="M213" s="868">
        <f>L213/K213*100</f>
        <v>100</v>
      </c>
    </row>
    <row r="214" spans="1:13" s="22" customFormat="1" ht="8.25" customHeight="1">
      <c r="A214" s="15"/>
      <c r="B214" s="416"/>
      <c r="C214" s="416"/>
      <c r="D214" s="417"/>
      <c r="E214" s="16"/>
      <c r="F214" s="23"/>
      <c r="G214" s="24"/>
      <c r="H214" s="19"/>
      <c r="I214" s="25"/>
      <c r="J214" s="21"/>
      <c r="K214" s="21"/>
      <c r="L214" s="21"/>
      <c r="M214" s="802"/>
    </row>
    <row r="215" spans="1:13" s="22" customFormat="1" ht="13.5" customHeight="1">
      <c r="A215" s="15"/>
      <c r="B215" s="416">
        <v>10</v>
      </c>
      <c r="C215" s="416"/>
      <c r="D215" s="417"/>
      <c r="E215" s="16"/>
      <c r="F215" s="17"/>
      <c r="G215" s="24" t="s">
        <v>1808</v>
      </c>
      <c r="H215" s="19"/>
      <c r="I215" s="25"/>
      <c r="J215" s="418"/>
      <c r="K215" s="418"/>
      <c r="L215" s="418"/>
      <c r="M215" s="802"/>
    </row>
    <row r="216" spans="1:13" s="22" customFormat="1" ht="13.5" customHeight="1">
      <c r="A216" s="15"/>
      <c r="B216" s="416"/>
      <c r="C216" s="416"/>
      <c r="D216" s="417">
        <v>1</v>
      </c>
      <c r="E216" s="16"/>
      <c r="F216" s="17"/>
      <c r="G216" s="18"/>
      <c r="H216" s="19" t="s">
        <v>1266</v>
      </c>
      <c r="I216" s="25"/>
      <c r="J216" s="418">
        <v>3937</v>
      </c>
      <c r="K216" s="418">
        <v>3937</v>
      </c>
      <c r="L216" s="418">
        <v>4316</v>
      </c>
      <c r="M216" s="801">
        <f>L216/K216*100</f>
        <v>109.62661925323852</v>
      </c>
    </row>
    <row r="217" spans="1:13" s="22" customFormat="1" ht="15" customHeight="1">
      <c r="A217" s="15"/>
      <c r="B217" s="416"/>
      <c r="C217" s="416"/>
      <c r="D217" s="417">
        <v>2</v>
      </c>
      <c r="E217" s="16"/>
      <c r="F217" s="17"/>
      <c r="G217" s="18"/>
      <c r="H217" s="19" t="s">
        <v>1899</v>
      </c>
      <c r="I217" s="25"/>
      <c r="J217" s="418"/>
      <c r="K217" s="418">
        <v>29</v>
      </c>
      <c r="L217" s="418">
        <v>29</v>
      </c>
      <c r="M217" s="801">
        <f>L217/K217*100</f>
        <v>100</v>
      </c>
    </row>
    <row r="218" spans="1:13" s="22" customFormat="1" ht="15" customHeight="1">
      <c r="A218" s="15"/>
      <c r="B218" s="416"/>
      <c r="C218" s="416"/>
      <c r="D218" s="417">
        <v>4</v>
      </c>
      <c r="E218" s="16"/>
      <c r="F218" s="17"/>
      <c r="G218" s="18"/>
      <c r="H218" s="19" t="s">
        <v>1900</v>
      </c>
      <c r="I218" s="25"/>
      <c r="J218" s="418"/>
      <c r="K218" s="418">
        <v>227</v>
      </c>
      <c r="L218" s="418">
        <v>227</v>
      </c>
      <c r="M218" s="801">
        <f>L218/K218*100</f>
        <v>100</v>
      </c>
    </row>
    <row r="219" spans="1:13" s="22" customFormat="1" ht="13.5" customHeight="1">
      <c r="A219" s="15"/>
      <c r="B219" s="416"/>
      <c r="C219" s="416"/>
      <c r="D219" s="417">
        <v>6</v>
      </c>
      <c r="E219" s="16"/>
      <c r="F219" s="17"/>
      <c r="G219" s="18"/>
      <c r="H219" s="19" t="s">
        <v>1267</v>
      </c>
      <c r="I219" s="25"/>
      <c r="J219" s="418"/>
      <c r="K219" s="418">
        <v>1703</v>
      </c>
      <c r="L219" s="418">
        <v>1703</v>
      </c>
      <c r="M219" s="801">
        <f>L219/K219*100</f>
        <v>100</v>
      </c>
    </row>
    <row r="220" spans="1:13" s="22" customFormat="1" ht="13.5" customHeight="1">
      <c r="A220" s="15"/>
      <c r="B220" s="416"/>
      <c r="C220" s="416"/>
      <c r="D220" s="417"/>
      <c r="E220" s="16"/>
      <c r="F220" s="17"/>
      <c r="G220" s="18"/>
      <c r="H220" s="19"/>
      <c r="I220" s="25"/>
      <c r="J220" s="418"/>
      <c r="K220" s="418"/>
      <c r="L220" s="418"/>
      <c r="M220" s="806"/>
    </row>
    <row r="221" spans="1:13" s="22" customFormat="1" ht="13.5" customHeight="1">
      <c r="A221" s="15"/>
      <c r="B221" s="416"/>
      <c r="C221" s="416"/>
      <c r="D221" s="417"/>
      <c r="E221" s="16"/>
      <c r="F221" s="421" t="s">
        <v>1791</v>
      </c>
      <c r="G221" s="422"/>
      <c r="H221" s="424"/>
      <c r="I221" s="425"/>
      <c r="J221" s="426">
        <f>SUM(J214:J220)</f>
        <v>3937</v>
      </c>
      <c r="K221" s="426">
        <f>SUM(K214:K220)</f>
        <v>5896</v>
      </c>
      <c r="L221" s="426">
        <f>SUM(L214:L220)</f>
        <v>6275</v>
      </c>
      <c r="M221" s="868">
        <f>L221/K221*100</f>
        <v>106.4280868385346</v>
      </c>
    </row>
    <row r="222" spans="1:13" s="22" customFormat="1" ht="14.25" customHeight="1">
      <c r="A222" s="15"/>
      <c r="B222" s="416"/>
      <c r="C222" s="416"/>
      <c r="D222" s="417"/>
      <c r="E222" s="16"/>
      <c r="F222" s="23"/>
      <c r="G222" s="24"/>
      <c r="H222" s="19"/>
      <c r="I222" s="25"/>
      <c r="J222" s="21"/>
      <c r="K222" s="21"/>
      <c r="L222" s="21"/>
      <c r="M222" s="802"/>
    </row>
    <row r="223" spans="1:13" s="22" customFormat="1" ht="14.25" customHeight="1">
      <c r="A223" s="15"/>
      <c r="B223" s="416">
        <v>11</v>
      </c>
      <c r="C223" s="416"/>
      <c r="D223" s="417"/>
      <c r="E223" s="16"/>
      <c r="F223" s="17"/>
      <c r="G223" s="24" t="s">
        <v>1721</v>
      </c>
      <c r="H223" s="19"/>
      <c r="I223" s="25"/>
      <c r="J223" s="418"/>
      <c r="K223" s="418"/>
      <c r="L223" s="418"/>
      <c r="M223" s="802"/>
    </row>
    <row r="224" spans="1:13" s="22" customFormat="1" ht="14.25" customHeight="1">
      <c r="A224" s="15"/>
      <c r="B224" s="416"/>
      <c r="C224" s="416"/>
      <c r="D224" s="417">
        <v>1</v>
      </c>
      <c r="E224" s="16"/>
      <c r="F224" s="17"/>
      <c r="G224" s="18"/>
      <c r="H224" s="19" t="s">
        <v>1266</v>
      </c>
      <c r="I224" s="25"/>
      <c r="J224" s="418">
        <v>3233</v>
      </c>
      <c r="K224" s="418">
        <v>3796</v>
      </c>
      <c r="L224" s="418">
        <v>4132</v>
      </c>
      <c r="M224" s="801">
        <f>L224/K224*100</f>
        <v>108.85142255005269</v>
      </c>
    </row>
    <row r="225" spans="1:13" s="22" customFormat="1" ht="15" customHeight="1">
      <c r="A225" s="15"/>
      <c r="B225" s="416"/>
      <c r="C225" s="416"/>
      <c r="D225" s="417">
        <v>2</v>
      </c>
      <c r="E225" s="16"/>
      <c r="F225" s="17"/>
      <c r="G225" s="18"/>
      <c r="H225" s="19" t="s">
        <v>1899</v>
      </c>
      <c r="I225" s="25"/>
      <c r="J225" s="418"/>
      <c r="K225" s="418">
        <v>43</v>
      </c>
      <c r="L225" s="418">
        <v>43</v>
      </c>
      <c r="M225" s="801">
        <f>L225/K225*100</f>
        <v>100</v>
      </c>
    </row>
    <row r="226" spans="1:13" s="22" customFormat="1" ht="13.5" customHeight="1">
      <c r="A226" s="15"/>
      <c r="B226" s="416"/>
      <c r="C226" s="416"/>
      <c r="D226" s="417">
        <v>6</v>
      </c>
      <c r="E226" s="16"/>
      <c r="F226" s="17"/>
      <c r="G226" s="18"/>
      <c r="H226" s="19" t="s">
        <v>1267</v>
      </c>
      <c r="I226" s="25"/>
      <c r="J226" s="418"/>
      <c r="K226" s="418">
        <v>249</v>
      </c>
      <c r="L226" s="418">
        <v>249</v>
      </c>
      <c r="M226" s="801">
        <f>L226/K226*100</f>
        <v>100</v>
      </c>
    </row>
    <row r="227" spans="1:13" s="22" customFormat="1" ht="12.75" customHeight="1">
      <c r="A227" s="15"/>
      <c r="B227" s="416"/>
      <c r="C227" s="416"/>
      <c r="D227" s="417"/>
      <c r="E227" s="16"/>
      <c r="F227" s="17"/>
      <c r="G227" s="18"/>
      <c r="H227" s="19"/>
      <c r="I227" s="25"/>
      <c r="J227" s="418"/>
      <c r="K227" s="418"/>
      <c r="L227" s="418"/>
      <c r="M227" s="802"/>
    </row>
    <row r="228" spans="1:13" s="22" customFormat="1" ht="14.25" customHeight="1">
      <c r="A228" s="15"/>
      <c r="B228" s="416"/>
      <c r="C228" s="416"/>
      <c r="D228" s="417"/>
      <c r="E228" s="16"/>
      <c r="F228" s="421" t="s">
        <v>1791</v>
      </c>
      <c r="G228" s="422"/>
      <c r="H228" s="424"/>
      <c r="I228" s="425"/>
      <c r="J228" s="426">
        <f>SUM(J222:J227)</f>
        <v>3233</v>
      </c>
      <c r="K228" s="426">
        <f>SUM(K222:K227)</f>
        <v>4088</v>
      </c>
      <c r="L228" s="426">
        <f>SUM(L222:L227)</f>
        <v>4424</v>
      </c>
      <c r="M228" s="868">
        <f>L228/K228*100</f>
        <v>108.21917808219179</v>
      </c>
    </row>
    <row r="229" spans="1:13" s="22" customFormat="1" ht="8.25" customHeight="1">
      <c r="A229" s="15"/>
      <c r="B229" s="416"/>
      <c r="C229" s="416"/>
      <c r="D229" s="417"/>
      <c r="E229" s="16"/>
      <c r="F229" s="17"/>
      <c r="G229" s="18"/>
      <c r="H229" s="19"/>
      <c r="I229" s="433"/>
      <c r="J229" s="434"/>
      <c r="K229" s="434"/>
      <c r="L229" s="434"/>
      <c r="M229" s="805"/>
    </row>
    <row r="230" spans="1:13" s="22" customFormat="1" ht="14.25" customHeight="1">
      <c r="A230" s="15"/>
      <c r="B230" s="416">
        <v>12</v>
      </c>
      <c r="C230" s="416"/>
      <c r="D230" s="417"/>
      <c r="E230" s="16"/>
      <c r="F230" s="17"/>
      <c r="G230" s="24" t="s">
        <v>1809</v>
      </c>
      <c r="H230" s="19"/>
      <c r="I230" s="25"/>
      <c r="J230" s="418"/>
      <c r="K230" s="418"/>
      <c r="L230" s="418"/>
      <c r="M230" s="802"/>
    </row>
    <row r="231" spans="1:13" s="22" customFormat="1" ht="14.25" customHeight="1">
      <c r="A231" s="15"/>
      <c r="B231" s="416"/>
      <c r="C231" s="416"/>
      <c r="D231" s="417">
        <v>1</v>
      </c>
      <c r="E231" s="16"/>
      <c r="F231" s="17"/>
      <c r="G231" s="18"/>
      <c r="H231" s="19" t="s">
        <v>1266</v>
      </c>
      <c r="I231" s="25"/>
      <c r="J231" s="418">
        <v>9617</v>
      </c>
      <c r="K231" s="418">
        <v>9617</v>
      </c>
      <c r="L231" s="418">
        <v>8870</v>
      </c>
      <c r="M231" s="801">
        <f>L231/K231*100</f>
        <v>92.23250493917023</v>
      </c>
    </row>
    <row r="232" spans="1:13" s="22" customFormat="1" ht="15" customHeight="1">
      <c r="A232" s="15"/>
      <c r="B232" s="416"/>
      <c r="C232" s="416"/>
      <c r="D232" s="417">
        <v>2</v>
      </c>
      <c r="E232" s="16"/>
      <c r="F232" s="17"/>
      <c r="G232" s="18"/>
      <c r="H232" s="19" t="s">
        <v>1899</v>
      </c>
      <c r="I232" s="25"/>
      <c r="J232" s="418"/>
      <c r="K232" s="418">
        <v>65</v>
      </c>
      <c r="L232" s="418">
        <v>65</v>
      </c>
      <c r="M232" s="801">
        <f>L232/K232*100</f>
        <v>100</v>
      </c>
    </row>
    <row r="233" spans="1:13" s="22" customFormat="1" ht="15" customHeight="1">
      <c r="A233" s="15"/>
      <c r="B233" s="416"/>
      <c r="C233" s="416"/>
      <c r="D233" s="417">
        <v>4</v>
      </c>
      <c r="E233" s="16"/>
      <c r="F233" s="17"/>
      <c r="G233" s="18"/>
      <c r="H233" s="19" t="s">
        <v>1900</v>
      </c>
      <c r="I233" s="25"/>
      <c r="J233" s="418"/>
      <c r="K233" s="418">
        <v>180</v>
      </c>
      <c r="L233" s="418">
        <v>180</v>
      </c>
      <c r="M233" s="801">
        <f>L233/K233*100</f>
        <v>100</v>
      </c>
    </row>
    <row r="234" spans="1:13" s="22" customFormat="1" ht="14.25" customHeight="1">
      <c r="A234" s="15"/>
      <c r="B234" s="416"/>
      <c r="C234" s="416"/>
      <c r="D234" s="417">
        <v>6</v>
      </c>
      <c r="E234" s="16"/>
      <c r="F234" s="17"/>
      <c r="G234" s="18"/>
      <c r="H234" s="19" t="s">
        <v>1267</v>
      </c>
      <c r="I234" s="25"/>
      <c r="J234" s="418"/>
      <c r="K234" s="418">
        <v>2282</v>
      </c>
      <c r="L234" s="418">
        <v>2282</v>
      </c>
      <c r="M234" s="801">
        <f>L234/K234*100</f>
        <v>100</v>
      </c>
    </row>
    <row r="235" spans="1:13" s="22" customFormat="1" ht="7.5" customHeight="1">
      <c r="A235" s="15"/>
      <c r="B235" s="416"/>
      <c r="C235" s="416"/>
      <c r="D235" s="417"/>
      <c r="E235" s="16"/>
      <c r="F235" s="17"/>
      <c r="G235" s="18"/>
      <c r="H235" s="19"/>
      <c r="I235" s="25"/>
      <c r="J235" s="418"/>
      <c r="K235" s="418"/>
      <c r="L235" s="418"/>
      <c r="M235" s="802"/>
    </row>
    <row r="236" spans="1:13" s="22" customFormat="1" ht="14.25" customHeight="1">
      <c r="A236" s="15"/>
      <c r="B236" s="416"/>
      <c r="C236" s="416"/>
      <c r="D236" s="417"/>
      <c r="E236" s="16"/>
      <c r="F236" s="421" t="s">
        <v>1791</v>
      </c>
      <c r="G236" s="422"/>
      <c r="H236" s="424"/>
      <c r="I236" s="425"/>
      <c r="J236" s="426">
        <f>SUM(J229:J235)</f>
        <v>9617</v>
      </c>
      <c r="K236" s="426">
        <f>SUM(K229:K235)</f>
        <v>12144</v>
      </c>
      <c r="L236" s="426">
        <f>SUM(L229:L235)</f>
        <v>11397</v>
      </c>
      <c r="M236" s="868">
        <f>L236/K236*100</f>
        <v>93.84881422924902</v>
      </c>
    </row>
    <row r="237" spans="1:13" s="22" customFormat="1" ht="5.25" customHeight="1">
      <c r="A237" s="15"/>
      <c r="B237" s="416"/>
      <c r="C237" s="416"/>
      <c r="D237" s="417"/>
      <c r="E237" s="16"/>
      <c r="F237" s="17"/>
      <c r="G237" s="18"/>
      <c r="H237" s="19"/>
      <c r="I237" s="433"/>
      <c r="J237" s="434"/>
      <c r="K237" s="434"/>
      <c r="L237" s="434"/>
      <c r="M237" s="805"/>
    </row>
    <row r="238" spans="1:13" s="22" customFormat="1" ht="14.25" customHeight="1">
      <c r="A238" s="15"/>
      <c r="B238" s="416">
        <v>13</v>
      </c>
      <c r="C238" s="416"/>
      <c r="D238" s="417"/>
      <c r="E238" s="16"/>
      <c r="F238" s="17"/>
      <c r="G238" s="24" t="s">
        <v>1810</v>
      </c>
      <c r="H238" s="19"/>
      <c r="I238" s="25"/>
      <c r="J238" s="418"/>
      <c r="K238" s="418"/>
      <c r="L238" s="418"/>
      <c r="M238" s="802"/>
    </row>
    <row r="239" spans="1:13" s="22" customFormat="1" ht="14.25" customHeight="1">
      <c r="A239" s="15"/>
      <c r="B239" s="416"/>
      <c r="C239" s="416"/>
      <c r="D239" s="417">
        <v>1</v>
      </c>
      <c r="E239" s="16"/>
      <c r="F239" s="17"/>
      <c r="G239" s="18"/>
      <c r="H239" s="19" t="s">
        <v>1266</v>
      </c>
      <c r="I239" s="25"/>
      <c r="J239" s="418">
        <v>2372</v>
      </c>
      <c r="K239" s="418">
        <v>2687</v>
      </c>
      <c r="L239" s="418">
        <v>2687</v>
      </c>
      <c r="M239" s="801">
        <f>L239/K239*100</f>
        <v>100</v>
      </c>
    </row>
    <row r="240" spans="1:13" s="22" customFormat="1" ht="15" customHeight="1">
      <c r="A240" s="15"/>
      <c r="B240" s="416"/>
      <c r="C240" s="416"/>
      <c r="D240" s="417">
        <v>2</v>
      </c>
      <c r="E240" s="16"/>
      <c r="F240" s="17"/>
      <c r="G240" s="18"/>
      <c r="H240" s="19" t="s">
        <v>1899</v>
      </c>
      <c r="I240" s="25"/>
      <c r="J240" s="418"/>
      <c r="K240" s="418">
        <v>380</v>
      </c>
      <c r="L240" s="418">
        <v>380</v>
      </c>
      <c r="M240" s="801">
        <f>L240/K240*100</f>
        <v>100</v>
      </c>
    </row>
    <row r="241" spans="1:13" s="22" customFormat="1" ht="14.25" customHeight="1">
      <c r="A241" s="15"/>
      <c r="B241" s="416"/>
      <c r="C241" s="416"/>
      <c r="D241" s="417">
        <v>6</v>
      </c>
      <c r="E241" s="16"/>
      <c r="F241" s="17"/>
      <c r="G241" s="18"/>
      <c r="H241" s="19" t="s">
        <v>1267</v>
      </c>
      <c r="I241" s="25"/>
      <c r="J241" s="418"/>
      <c r="K241" s="418">
        <v>164</v>
      </c>
      <c r="L241" s="418">
        <v>164</v>
      </c>
      <c r="M241" s="801">
        <f>L241/K241*100</f>
        <v>100</v>
      </c>
    </row>
    <row r="242" spans="1:13" s="22" customFormat="1" ht="4.5" customHeight="1">
      <c r="A242" s="15"/>
      <c r="B242" s="416"/>
      <c r="C242" s="416"/>
      <c r="D242" s="417"/>
      <c r="E242" s="16"/>
      <c r="F242" s="17"/>
      <c r="G242" s="18"/>
      <c r="H242" s="19"/>
      <c r="I242" s="25"/>
      <c r="J242" s="418"/>
      <c r="K242" s="418"/>
      <c r="L242" s="418"/>
      <c r="M242" s="801"/>
    </row>
    <row r="243" spans="1:13" s="22" customFormat="1" ht="14.25" customHeight="1">
      <c r="A243" s="15"/>
      <c r="B243" s="416"/>
      <c r="C243" s="416"/>
      <c r="D243" s="417"/>
      <c r="E243" s="16"/>
      <c r="F243" s="421" t="s">
        <v>1791</v>
      </c>
      <c r="G243" s="422"/>
      <c r="H243" s="424"/>
      <c r="I243" s="425"/>
      <c r="J243" s="426">
        <f>SUM(J237:J242)</f>
        <v>2372</v>
      </c>
      <c r="K243" s="426">
        <f>SUM(K237:K242)</f>
        <v>3231</v>
      </c>
      <c r="L243" s="426">
        <f>SUM(L237:L242)</f>
        <v>3231</v>
      </c>
      <c r="M243" s="868">
        <f>L243/K243*100</f>
        <v>100</v>
      </c>
    </row>
    <row r="244" spans="1:13" s="22" customFormat="1" ht="6" customHeight="1">
      <c r="A244" s="15"/>
      <c r="B244" s="416"/>
      <c r="C244" s="416"/>
      <c r="D244" s="417"/>
      <c r="E244" s="16"/>
      <c r="F244" s="23"/>
      <c r="G244" s="24"/>
      <c r="H244" s="19"/>
      <c r="I244" s="25"/>
      <c r="J244" s="21"/>
      <c r="K244" s="21"/>
      <c r="L244" s="21"/>
      <c r="M244" s="802"/>
    </row>
    <row r="245" spans="1:13" s="22" customFormat="1" ht="14.25" customHeight="1">
      <c r="A245" s="15"/>
      <c r="B245" s="416">
        <v>14</v>
      </c>
      <c r="C245" s="416"/>
      <c r="D245" s="417"/>
      <c r="E245" s="16"/>
      <c r="F245" s="17"/>
      <c r="G245" s="24" t="s">
        <v>1855</v>
      </c>
      <c r="H245" s="19"/>
      <c r="I245" s="25"/>
      <c r="J245" s="418"/>
      <c r="K245" s="418"/>
      <c r="L245" s="418"/>
      <c r="M245" s="802"/>
    </row>
    <row r="246" spans="1:13" s="22" customFormat="1" ht="14.25" customHeight="1">
      <c r="A246" s="15"/>
      <c r="B246" s="416"/>
      <c r="C246" s="416"/>
      <c r="D246" s="417">
        <v>1</v>
      </c>
      <c r="E246" s="16"/>
      <c r="F246" s="17"/>
      <c r="G246" s="18"/>
      <c r="H246" s="19" t="s">
        <v>1266</v>
      </c>
      <c r="I246" s="25"/>
      <c r="J246" s="418">
        <v>2798</v>
      </c>
      <c r="K246" s="418">
        <v>2798</v>
      </c>
      <c r="L246" s="418">
        <v>3256</v>
      </c>
      <c r="M246" s="801">
        <f>L246/K246*100</f>
        <v>116.36883488205861</v>
      </c>
    </row>
    <row r="247" spans="1:13" s="22" customFormat="1" ht="15" customHeight="1">
      <c r="A247" s="15"/>
      <c r="B247" s="416"/>
      <c r="C247" s="416"/>
      <c r="D247" s="417">
        <v>2</v>
      </c>
      <c r="E247" s="16"/>
      <c r="F247" s="17"/>
      <c r="G247" s="18"/>
      <c r="H247" s="19" t="s">
        <v>1899</v>
      </c>
      <c r="I247" s="25"/>
      <c r="J247" s="418"/>
      <c r="K247" s="418">
        <v>385</v>
      </c>
      <c r="L247" s="418">
        <v>385</v>
      </c>
      <c r="M247" s="801">
        <f>L247/K247*100</f>
        <v>100</v>
      </c>
    </row>
    <row r="248" spans="1:13" s="22" customFormat="1" ht="14.25" customHeight="1">
      <c r="A248" s="15"/>
      <c r="B248" s="416"/>
      <c r="C248" s="416"/>
      <c r="D248" s="417">
        <v>6</v>
      </c>
      <c r="E248" s="16"/>
      <c r="F248" s="17"/>
      <c r="G248" s="18"/>
      <c r="H248" s="19" t="s">
        <v>1267</v>
      </c>
      <c r="I248" s="25"/>
      <c r="J248" s="418"/>
      <c r="K248" s="418">
        <v>661</v>
      </c>
      <c r="L248" s="418">
        <v>661</v>
      </c>
      <c r="M248" s="801">
        <f>L248/K248*100</f>
        <v>100</v>
      </c>
    </row>
    <row r="249" spans="1:13" s="22" customFormat="1" ht="6.75" customHeight="1">
      <c r="A249" s="15"/>
      <c r="B249" s="416"/>
      <c r="C249" s="416"/>
      <c r="D249" s="417"/>
      <c r="E249" s="16"/>
      <c r="F249" s="17"/>
      <c r="G249" s="18"/>
      <c r="H249" s="19"/>
      <c r="I249" s="25"/>
      <c r="J249" s="418"/>
      <c r="K249" s="418"/>
      <c r="L249" s="418"/>
      <c r="M249" s="806"/>
    </row>
    <row r="250" spans="1:13" s="22" customFormat="1" ht="15.75" customHeight="1">
      <c r="A250" s="15"/>
      <c r="B250" s="416"/>
      <c r="C250" s="416"/>
      <c r="D250" s="417"/>
      <c r="E250" s="16"/>
      <c r="F250" s="421" t="s">
        <v>1791</v>
      </c>
      <c r="G250" s="422"/>
      <c r="H250" s="424"/>
      <c r="I250" s="425"/>
      <c r="J250" s="426">
        <f>SUM(J244:J249)</f>
        <v>2798</v>
      </c>
      <c r="K250" s="426">
        <f>SUM(K244:K249)</f>
        <v>3844</v>
      </c>
      <c r="L250" s="426">
        <f>SUM(L244:L249)</f>
        <v>4302</v>
      </c>
      <c r="M250" s="868">
        <f>L250/K250*100</f>
        <v>111.9146722164412</v>
      </c>
    </row>
    <row r="251" spans="1:13" s="22" customFormat="1" ht="7.5" customHeight="1">
      <c r="A251" s="15"/>
      <c r="B251" s="416"/>
      <c r="C251" s="416"/>
      <c r="D251" s="417"/>
      <c r="E251" s="16"/>
      <c r="F251" s="23"/>
      <c r="G251" s="24"/>
      <c r="H251" s="19"/>
      <c r="I251" s="25"/>
      <c r="J251" s="21"/>
      <c r="K251" s="21"/>
      <c r="L251" s="21"/>
      <c r="M251" s="802"/>
    </row>
    <row r="252" spans="1:13" s="22" customFormat="1" ht="14.25" customHeight="1">
      <c r="A252" s="15"/>
      <c r="B252" s="416">
        <v>15</v>
      </c>
      <c r="C252" s="416"/>
      <c r="D252" s="417"/>
      <c r="E252" s="16"/>
      <c r="F252" s="17"/>
      <c r="G252" s="24" t="s">
        <v>1683</v>
      </c>
      <c r="H252" s="19"/>
      <c r="I252" s="25"/>
      <c r="J252" s="418"/>
      <c r="K252" s="418"/>
      <c r="L252" s="418"/>
      <c r="M252" s="802"/>
    </row>
    <row r="253" spans="1:13" s="22" customFormat="1" ht="14.25" customHeight="1">
      <c r="A253" s="15"/>
      <c r="B253" s="416"/>
      <c r="C253" s="416"/>
      <c r="D253" s="417">
        <v>1</v>
      </c>
      <c r="E253" s="16"/>
      <c r="F253" s="17"/>
      <c r="G253" s="18"/>
      <c r="H253" s="19" t="s">
        <v>1266</v>
      </c>
      <c r="I253" s="25"/>
      <c r="J253" s="418">
        <v>9996</v>
      </c>
      <c r="K253" s="418">
        <v>9996</v>
      </c>
      <c r="L253" s="418">
        <v>10350</v>
      </c>
      <c r="M253" s="801">
        <f>L253/K253*100</f>
        <v>103.54141656662665</v>
      </c>
    </row>
    <row r="254" spans="1:13" s="22" customFormat="1" ht="15" customHeight="1">
      <c r="A254" s="15"/>
      <c r="B254" s="416"/>
      <c r="C254" s="416"/>
      <c r="D254" s="417">
        <v>2</v>
      </c>
      <c r="E254" s="16"/>
      <c r="F254" s="17"/>
      <c r="G254" s="18"/>
      <c r="H254" s="19" t="s">
        <v>1899</v>
      </c>
      <c r="I254" s="25"/>
      <c r="J254" s="418"/>
      <c r="K254" s="418">
        <v>585</v>
      </c>
      <c r="L254" s="418">
        <v>585</v>
      </c>
      <c r="M254" s="801">
        <f>L254/K254*100</f>
        <v>100</v>
      </c>
    </row>
    <row r="255" spans="1:13" s="22" customFormat="1" ht="15" customHeight="1">
      <c r="A255" s="15"/>
      <c r="B255" s="416"/>
      <c r="C255" s="416"/>
      <c r="D255" s="417">
        <v>4</v>
      </c>
      <c r="E255" s="16"/>
      <c r="F255" s="17"/>
      <c r="G255" s="18"/>
      <c r="H255" s="19" t="s">
        <v>1900</v>
      </c>
      <c r="I255" s="25"/>
      <c r="J255" s="418"/>
      <c r="K255" s="418">
        <v>170</v>
      </c>
      <c r="L255" s="418">
        <v>170</v>
      </c>
      <c r="M255" s="801">
        <f>L255/K255*100</f>
        <v>100</v>
      </c>
    </row>
    <row r="256" spans="1:13" s="22" customFormat="1" ht="14.25" customHeight="1">
      <c r="A256" s="15"/>
      <c r="B256" s="416"/>
      <c r="C256" s="416"/>
      <c r="D256" s="417">
        <v>6</v>
      </c>
      <c r="E256" s="16"/>
      <c r="F256" s="17"/>
      <c r="G256" s="18"/>
      <c r="H256" s="19" t="s">
        <v>1267</v>
      </c>
      <c r="I256" s="25"/>
      <c r="J256" s="418"/>
      <c r="K256" s="418">
        <v>2273</v>
      </c>
      <c r="L256" s="418">
        <v>2273</v>
      </c>
      <c r="M256" s="801">
        <f>L256/K256*100</f>
        <v>100</v>
      </c>
    </row>
    <row r="257" spans="1:13" s="22" customFormat="1" ht="10.5" customHeight="1">
      <c r="A257" s="15"/>
      <c r="B257" s="416"/>
      <c r="C257" s="416"/>
      <c r="D257" s="417"/>
      <c r="E257" s="16"/>
      <c r="F257" s="17"/>
      <c r="G257" s="18"/>
      <c r="H257" s="19"/>
      <c r="I257" s="25"/>
      <c r="J257" s="418"/>
      <c r="K257" s="418"/>
      <c r="L257" s="418"/>
      <c r="M257" s="802"/>
    </row>
    <row r="258" spans="1:13" s="22" customFormat="1" ht="14.25" customHeight="1">
      <c r="A258" s="15"/>
      <c r="B258" s="416"/>
      <c r="C258" s="416"/>
      <c r="D258" s="417"/>
      <c r="E258" s="16"/>
      <c r="F258" s="421" t="s">
        <v>1791</v>
      </c>
      <c r="G258" s="422"/>
      <c r="H258" s="424"/>
      <c r="I258" s="425"/>
      <c r="J258" s="426">
        <f>SUM(J251:J257)</f>
        <v>9996</v>
      </c>
      <c r="K258" s="426">
        <f>SUM(K251:K257)</f>
        <v>13024</v>
      </c>
      <c r="L258" s="426">
        <f>SUM(L251:L257)</f>
        <v>13378</v>
      </c>
      <c r="M258" s="868">
        <f>L258/K258*100</f>
        <v>102.71805896805897</v>
      </c>
    </row>
    <row r="259" spans="1:13" s="22" customFormat="1" ht="9" customHeight="1">
      <c r="A259" s="15"/>
      <c r="B259" s="416"/>
      <c r="C259" s="416"/>
      <c r="D259" s="417"/>
      <c r="E259" s="16"/>
      <c r="F259" s="23"/>
      <c r="G259" s="24"/>
      <c r="H259" s="19"/>
      <c r="I259" s="25"/>
      <c r="J259" s="21"/>
      <c r="K259" s="21"/>
      <c r="L259" s="21"/>
      <c r="M259" s="802"/>
    </row>
    <row r="260" spans="1:13" s="22" customFormat="1" ht="14.25" customHeight="1">
      <c r="A260" s="15"/>
      <c r="B260" s="416">
        <v>16</v>
      </c>
      <c r="C260" s="416"/>
      <c r="D260" s="417"/>
      <c r="E260" s="16"/>
      <c r="F260" s="17"/>
      <c r="G260" s="24" t="s">
        <v>1811</v>
      </c>
      <c r="H260" s="19"/>
      <c r="I260" s="25"/>
      <c r="J260" s="418"/>
      <c r="K260" s="418"/>
      <c r="L260" s="418"/>
      <c r="M260" s="802"/>
    </row>
    <row r="261" spans="1:13" s="22" customFormat="1" ht="14.25" customHeight="1">
      <c r="A261" s="15"/>
      <c r="B261" s="416"/>
      <c r="C261" s="416"/>
      <c r="D261" s="417">
        <v>1</v>
      </c>
      <c r="E261" s="16"/>
      <c r="F261" s="17"/>
      <c r="G261" s="18"/>
      <c r="H261" s="19" t="s">
        <v>1266</v>
      </c>
      <c r="I261" s="25"/>
      <c r="J261" s="418">
        <v>3596</v>
      </c>
      <c r="K261" s="418">
        <v>3596</v>
      </c>
      <c r="L261" s="418">
        <v>3334</v>
      </c>
      <c r="M261" s="801">
        <f>L261/K261*100</f>
        <v>92.71412680756396</v>
      </c>
    </row>
    <row r="262" spans="1:13" s="22" customFormat="1" ht="15" customHeight="1">
      <c r="A262" s="15"/>
      <c r="B262" s="416"/>
      <c r="C262" s="416"/>
      <c r="D262" s="417">
        <v>2</v>
      </c>
      <c r="E262" s="16"/>
      <c r="F262" s="17"/>
      <c r="G262" s="18"/>
      <c r="H262" s="19" t="s">
        <v>1899</v>
      </c>
      <c r="I262" s="25"/>
      <c r="J262" s="418"/>
      <c r="K262" s="418">
        <v>350</v>
      </c>
      <c r="L262" s="418">
        <v>350</v>
      </c>
      <c r="M262" s="801">
        <f>L262/K262*100</f>
        <v>100</v>
      </c>
    </row>
    <row r="263" spans="1:13" s="22" customFormat="1" ht="14.25" customHeight="1">
      <c r="A263" s="15"/>
      <c r="B263" s="416"/>
      <c r="C263" s="416"/>
      <c r="D263" s="417">
        <v>6</v>
      </c>
      <c r="E263" s="16"/>
      <c r="F263" s="17"/>
      <c r="G263" s="18"/>
      <c r="H263" s="19" t="s">
        <v>1267</v>
      </c>
      <c r="I263" s="25"/>
      <c r="J263" s="418"/>
      <c r="K263" s="418">
        <v>426</v>
      </c>
      <c r="L263" s="418">
        <v>426</v>
      </c>
      <c r="M263" s="801">
        <f>L263/K263*100</f>
        <v>100</v>
      </c>
    </row>
    <row r="264" spans="1:13" s="22" customFormat="1" ht="14.25" customHeight="1">
      <c r="A264" s="15"/>
      <c r="B264" s="416"/>
      <c r="C264" s="416"/>
      <c r="D264" s="417"/>
      <c r="E264" s="16"/>
      <c r="F264" s="17"/>
      <c r="G264" s="18"/>
      <c r="H264" s="19"/>
      <c r="I264" s="25"/>
      <c r="J264" s="418"/>
      <c r="K264" s="418"/>
      <c r="L264" s="418"/>
      <c r="M264" s="802"/>
    </row>
    <row r="265" spans="1:13" s="22" customFormat="1" ht="14.25" customHeight="1">
      <c r="A265" s="15"/>
      <c r="B265" s="416"/>
      <c r="C265" s="416"/>
      <c r="D265" s="417"/>
      <c r="E265" s="16"/>
      <c r="F265" s="421" t="s">
        <v>1791</v>
      </c>
      <c r="G265" s="422"/>
      <c r="H265" s="424"/>
      <c r="I265" s="425"/>
      <c r="J265" s="426">
        <f>SUM(J259:J264)</f>
        <v>3596</v>
      </c>
      <c r="K265" s="426">
        <f>SUM(K259:K264)</f>
        <v>4372</v>
      </c>
      <c r="L265" s="426">
        <f>SUM(L259:L264)</f>
        <v>4110</v>
      </c>
      <c r="M265" s="868">
        <f>L265/K265*100</f>
        <v>94.00731930466605</v>
      </c>
    </row>
    <row r="266" spans="1:13" s="22" customFormat="1" ht="14.25" customHeight="1">
      <c r="A266" s="15"/>
      <c r="B266" s="416"/>
      <c r="C266" s="416"/>
      <c r="D266" s="417"/>
      <c r="E266" s="16"/>
      <c r="F266" s="435"/>
      <c r="G266" s="37"/>
      <c r="H266" s="38"/>
      <c r="I266" s="436"/>
      <c r="J266" s="434"/>
      <c r="K266" s="434"/>
      <c r="L266" s="434"/>
      <c r="M266" s="805"/>
    </row>
    <row r="267" spans="1:13" s="22" customFormat="1" ht="14.25" customHeight="1">
      <c r="A267" s="15"/>
      <c r="B267" s="416">
        <v>17</v>
      </c>
      <c r="C267" s="416"/>
      <c r="D267" s="417"/>
      <c r="E267" s="16"/>
      <c r="F267" s="17"/>
      <c r="G267" s="24" t="s">
        <v>1812</v>
      </c>
      <c r="H267" s="19"/>
      <c r="I267" s="25"/>
      <c r="J267" s="418"/>
      <c r="K267" s="418"/>
      <c r="L267" s="418"/>
      <c r="M267" s="802"/>
    </row>
    <row r="268" spans="1:13" s="22" customFormat="1" ht="14.25" customHeight="1">
      <c r="A268" s="15"/>
      <c r="B268" s="416"/>
      <c r="C268" s="416"/>
      <c r="D268" s="417">
        <v>1</v>
      </c>
      <c r="E268" s="16"/>
      <c r="F268" s="17"/>
      <c r="G268" s="18"/>
      <c r="H268" s="19" t="s">
        <v>1266</v>
      </c>
      <c r="I268" s="25"/>
      <c r="J268" s="418">
        <v>1516</v>
      </c>
      <c r="K268" s="418">
        <v>2100</v>
      </c>
      <c r="L268" s="418">
        <v>2490</v>
      </c>
      <c r="M268" s="801">
        <f>L268/K268*100</f>
        <v>118.57142857142857</v>
      </c>
    </row>
    <row r="269" spans="1:13" s="22" customFormat="1" ht="15" customHeight="1">
      <c r="A269" s="15"/>
      <c r="B269" s="416"/>
      <c r="C269" s="416"/>
      <c r="D269" s="417">
        <v>4</v>
      </c>
      <c r="E269" s="16"/>
      <c r="F269" s="17"/>
      <c r="G269" s="18"/>
      <c r="H269" s="19" t="s">
        <v>1900</v>
      </c>
      <c r="I269" s="25"/>
      <c r="J269" s="418"/>
      <c r="K269" s="418">
        <v>357</v>
      </c>
      <c r="L269" s="418">
        <v>357</v>
      </c>
      <c r="M269" s="801">
        <f>L269/K269*100</f>
        <v>100</v>
      </c>
    </row>
    <row r="270" spans="1:13" s="22" customFormat="1" ht="14.25" customHeight="1">
      <c r="A270" s="15"/>
      <c r="B270" s="416"/>
      <c r="C270" s="416"/>
      <c r="D270" s="417">
        <v>6</v>
      </c>
      <c r="E270" s="16"/>
      <c r="F270" s="17"/>
      <c r="G270" s="18"/>
      <c r="H270" s="19" t="s">
        <v>1267</v>
      </c>
      <c r="I270" s="25"/>
      <c r="J270" s="418"/>
      <c r="K270" s="418">
        <v>2390</v>
      </c>
      <c r="L270" s="418">
        <v>2390</v>
      </c>
      <c r="M270" s="801">
        <f>L270/K270*100</f>
        <v>100</v>
      </c>
    </row>
    <row r="271" spans="1:13" s="22" customFormat="1" ht="7.5" customHeight="1">
      <c r="A271" s="15"/>
      <c r="B271" s="416"/>
      <c r="C271" s="416"/>
      <c r="D271" s="417"/>
      <c r="E271" s="16"/>
      <c r="F271" s="17"/>
      <c r="G271" s="18"/>
      <c r="H271" s="19"/>
      <c r="I271" s="25"/>
      <c r="J271" s="418"/>
      <c r="K271" s="418"/>
      <c r="L271" s="418"/>
      <c r="M271" s="802"/>
    </row>
    <row r="272" spans="1:13" s="22" customFormat="1" ht="14.25" customHeight="1">
      <c r="A272" s="15"/>
      <c r="B272" s="416"/>
      <c r="C272" s="416"/>
      <c r="D272" s="417"/>
      <c r="E272" s="16"/>
      <c r="F272" s="421" t="s">
        <v>1791</v>
      </c>
      <c r="G272" s="422"/>
      <c r="H272" s="424"/>
      <c r="I272" s="425"/>
      <c r="J272" s="426">
        <f>SUM(J266:J271)</f>
        <v>1516</v>
      </c>
      <c r="K272" s="426">
        <f>SUM(K266:K271)</f>
        <v>4847</v>
      </c>
      <c r="L272" s="426">
        <f>SUM(L266:L271)</f>
        <v>5237</v>
      </c>
      <c r="M272" s="868">
        <f>L272/K272*100</f>
        <v>108.04621415308438</v>
      </c>
    </row>
    <row r="273" spans="1:13" s="22" customFormat="1" ht="6" customHeight="1">
      <c r="A273" s="15"/>
      <c r="B273" s="416"/>
      <c r="C273" s="416"/>
      <c r="D273" s="417"/>
      <c r="E273" s="16"/>
      <c r="F273" s="23"/>
      <c r="G273" s="24"/>
      <c r="H273" s="19"/>
      <c r="I273" s="25"/>
      <c r="J273" s="21"/>
      <c r="K273" s="21"/>
      <c r="L273" s="21"/>
      <c r="M273" s="802"/>
    </row>
    <row r="274" spans="1:13" s="22" customFormat="1" ht="13.5" customHeight="1">
      <c r="A274" s="15"/>
      <c r="B274" s="416">
        <v>18</v>
      </c>
      <c r="C274" s="416"/>
      <c r="D274" s="417"/>
      <c r="E274" s="16"/>
      <c r="F274" s="17"/>
      <c r="G274" s="24" t="s">
        <v>381</v>
      </c>
      <c r="H274" s="19"/>
      <c r="I274" s="25"/>
      <c r="J274" s="418"/>
      <c r="K274" s="418"/>
      <c r="L274" s="418"/>
      <c r="M274" s="802"/>
    </row>
    <row r="275" spans="1:13" s="22" customFormat="1" ht="15.75" customHeight="1">
      <c r="A275" s="15"/>
      <c r="B275" s="416"/>
      <c r="C275" s="416"/>
      <c r="D275" s="417">
        <v>1</v>
      </c>
      <c r="E275" s="16"/>
      <c r="F275" s="17"/>
      <c r="G275" s="18"/>
      <c r="H275" s="19" t="s">
        <v>1266</v>
      </c>
      <c r="I275" s="25"/>
      <c r="J275" s="418"/>
      <c r="K275" s="418"/>
      <c r="L275" s="418">
        <v>85</v>
      </c>
      <c r="M275" s="802"/>
    </row>
    <row r="276" spans="1:13" s="22" customFormat="1" ht="15" customHeight="1">
      <c r="A276" s="15"/>
      <c r="B276" s="416"/>
      <c r="C276" s="416"/>
      <c r="D276" s="417">
        <v>2</v>
      </c>
      <c r="E276" s="16"/>
      <c r="F276" s="17"/>
      <c r="G276" s="18"/>
      <c r="H276" s="19" t="s">
        <v>1899</v>
      </c>
      <c r="I276" s="25"/>
      <c r="J276" s="418"/>
      <c r="K276" s="418">
        <v>300</v>
      </c>
      <c r="L276" s="418">
        <v>300</v>
      </c>
      <c r="M276" s="801">
        <f>L276/K276*100</f>
        <v>100</v>
      </c>
    </row>
    <row r="277" spans="1:13" s="22" customFormat="1" ht="15" customHeight="1">
      <c r="A277" s="15"/>
      <c r="B277" s="416"/>
      <c r="C277" s="416"/>
      <c r="D277" s="417">
        <v>4</v>
      </c>
      <c r="E277" s="16"/>
      <c r="F277" s="17"/>
      <c r="G277" s="18"/>
      <c r="H277" s="19" t="s">
        <v>1900</v>
      </c>
      <c r="I277" s="25"/>
      <c r="J277" s="418"/>
      <c r="K277" s="418">
        <v>100</v>
      </c>
      <c r="L277" s="418">
        <v>100</v>
      </c>
      <c r="M277" s="801">
        <f>L277/K277*100</f>
        <v>100</v>
      </c>
    </row>
    <row r="278" spans="1:13" s="22" customFormat="1" ht="14.25" customHeight="1">
      <c r="A278" s="15"/>
      <c r="B278" s="416"/>
      <c r="C278" s="416"/>
      <c r="D278" s="417">
        <v>6</v>
      </c>
      <c r="E278" s="16"/>
      <c r="F278" s="17"/>
      <c r="G278" s="18"/>
      <c r="H278" s="19" t="s">
        <v>1267</v>
      </c>
      <c r="I278" s="25"/>
      <c r="J278" s="418"/>
      <c r="K278" s="418">
        <v>1657</v>
      </c>
      <c r="L278" s="418">
        <v>1657</v>
      </c>
      <c r="M278" s="801">
        <f>L278/K278*100</f>
        <v>100</v>
      </c>
    </row>
    <row r="279" spans="1:13" s="22" customFormat="1" ht="6" customHeight="1">
      <c r="A279" s="15"/>
      <c r="B279" s="416"/>
      <c r="C279" s="416"/>
      <c r="D279" s="417"/>
      <c r="E279" s="16"/>
      <c r="F279" s="17"/>
      <c r="G279" s="18"/>
      <c r="H279" s="19"/>
      <c r="I279" s="25"/>
      <c r="J279" s="418"/>
      <c r="K279" s="418"/>
      <c r="L279" s="418"/>
      <c r="M279" s="802"/>
    </row>
    <row r="280" spans="1:13" s="22" customFormat="1" ht="14.25" customHeight="1">
      <c r="A280" s="15"/>
      <c r="B280" s="416"/>
      <c r="C280" s="416"/>
      <c r="D280" s="417"/>
      <c r="E280" s="16"/>
      <c r="F280" s="421" t="s">
        <v>1791</v>
      </c>
      <c r="G280" s="422"/>
      <c r="H280" s="424"/>
      <c r="I280" s="425"/>
      <c r="J280" s="426">
        <f>SUM(J273:J279)</f>
        <v>0</v>
      </c>
      <c r="K280" s="426">
        <f>SUM(K275:K279)</f>
        <v>2057</v>
      </c>
      <c r="L280" s="426">
        <f>SUM(L275:L279)</f>
        <v>2142</v>
      </c>
      <c r="M280" s="868">
        <f>L280/K280*100</f>
        <v>104.13223140495869</v>
      </c>
    </row>
    <row r="281" spans="1:13" s="22" customFormat="1" ht="3.75" customHeight="1">
      <c r="A281" s="15"/>
      <c r="B281" s="416"/>
      <c r="C281" s="416"/>
      <c r="D281" s="417"/>
      <c r="E281" s="16"/>
      <c r="F281" s="435"/>
      <c r="G281" s="37"/>
      <c r="H281" s="38"/>
      <c r="I281" s="436"/>
      <c r="J281" s="434"/>
      <c r="K281" s="434"/>
      <c r="L281" s="434"/>
      <c r="M281" s="805"/>
    </row>
    <row r="282" spans="1:13" s="22" customFormat="1" ht="13.5" customHeight="1">
      <c r="A282" s="15"/>
      <c r="B282" s="416">
        <v>19</v>
      </c>
      <c r="C282" s="416"/>
      <c r="D282" s="417"/>
      <c r="E282" s="16"/>
      <c r="F282" s="435"/>
      <c r="G282" s="24" t="s">
        <v>382</v>
      </c>
      <c r="H282" s="38"/>
      <c r="I282" s="436"/>
      <c r="J282" s="434"/>
      <c r="K282" s="434"/>
      <c r="L282" s="434"/>
      <c r="M282" s="805"/>
    </row>
    <row r="283" spans="1:13" s="22" customFormat="1" ht="13.5" customHeight="1">
      <c r="A283" s="15"/>
      <c r="B283" s="416"/>
      <c r="C283" s="416"/>
      <c r="D283" s="417">
        <v>1</v>
      </c>
      <c r="E283" s="16"/>
      <c r="F283" s="17"/>
      <c r="G283" s="18"/>
      <c r="H283" s="19" t="s">
        <v>1266</v>
      </c>
      <c r="I283" s="25"/>
      <c r="J283" s="418">
        <v>28145</v>
      </c>
      <c r="K283" s="418">
        <v>28145</v>
      </c>
      <c r="L283" s="418">
        <v>24644</v>
      </c>
      <c r="M283" s="801">
        <f>L283/K283*100</f>
        <v>87.56084562089181</v>
      </c>
    </row>
    <row r="284" spans="1:13" s="22" customFormat="1" ht="15" customHeight="1">
      <c r="A284" s="15"/>
      <c r="B284" s="416"/>
      <c r="C284" s="416"/>
      <c r="D284" s="417">
        <v>2</v>
      </c>
      <c r="E284" s="16"/>
      <c r="F284" s="17"/>
      <c r="G284" s="18"/>
      <c r="H284" s="19" t="s">
        <v>1899</v>
      </c>
      <c r="I284" s="25"/>
      <c r="J284" s="418"/>
      <c r="K284" s="418">
        <v>3280</v>
      </c>
      <c r="L284" s="418">
        <v>3280</v>
      </c>
      <c r="M284" s="801">
        <f>L284/K284*100</f>
        <v>100</v>
      </c>
    </row>
    <row r="285" spans="1:13" s="22" customFormat="1" ht="15" customHeight="1">
      <c r="A285" s="15"/>
      <c r="B285" s="416"/>
      <c r="C285" s="416"/>
      <c r="D285" s="417">
        <v>4</v>
      </c>
      <c r="E285" s="16"/>
      <c r="F285" s="17"/>
      <c r="G285" s="18"/>
      <c r="H285" s="19" t="s">
        <v>1900</v>
      </c>
      <c r="I285" s="25"/>
      <c r="J285" s="418"/>
      <c r="K285" s="418">
        <v>490</v>
      </c>
      <c r="L285" s="418">
        <v>490</v>
      </c>
      <c r="M285" s="801">
        <f>L285/K285*100</f>
        <v>100</v>
      </c>
    </row>
    <row r="286" spans="1:13" s="22" customFormat="1" ht="13.5" customHeight="1">
      <c r="A286" s="15"/>
      <c r="B286" s="416"/>
      <c r="C286" s="416"/>
      <c r="D286" s="417">
        <v>6</v>
      </c>
      <c r="E286" s="16"/>
      <c r="F286" s="17"/>
      <c r="G286" s="18"/>
      <c r="H286" s="19" t="s">
        <v>1267</v>
      </c>
      <c r="I286" s="25"/>
      <c r="J286" s="418"/>
      <c r="K286" s="418">
        <v>5883</v>
      </c>
      <c r="L286" s="418">
        <v>5883</v>
      </c>
      <c r="M286" s="801">
        <f>L286/K286*100</f>
        <v>100</v>
      </c>
    </row>
    <row r="287" spans="1:13" s="22" customFormat="1" ht="10.5" customHeight="1">
      <c r="A287" s="15"/>
      <c r="B287" s="416"/>
      <c r="C287" s="416"/>
      <c r="D287" s="417"/>
      <c r="E287" s="16"/>
      <c r="F287" s="17"/>
      <c r="G287" s="18"/>
      <c r="H287" s="19"/>
      <c r="I287" s="25"/>
      <c r="J287" s="418"/>
      <c r="K287" s="418"/>
      <c r="L287" s="418"/>
      <c r="M287" s="802"/>
    </row>
    <row r="288" spans="1:13" s="22" customFormat="1" ht="13.5" customHeight="1">
      <c r="A288" s="15"/>
      <c r="B288" s="416"/>
      <c r="C288" s="416"/>
      <c r="D288" s="417"/>
      <c r="E288" s="16"/>
      <c r="F288" s="421" t="s">
        <v>1791</v>
      </c>
      <c r="G288" s="422"/>
      <c r="H288" s="424"/>
      <c r="I288" s="425"/>
      <c r="J288" s="426">
        <f>SUM(J281:J287)</f>
        <v>28145</v>
      </c>
      <c r="K288" s="426">
        <f>SUM(K281:K287)</f>
        <v>37798</v>
      </c>
      <c r="L288" s="426">
        <f>SUM(L281:L287)</f>
        <v>34297</v>
      </c>
      <c r="M288" s="868">
        <f>L288/K288*100</f>
        <v>90.73760516429441</v>
      </c>
    </row>
    <row r="289" spans="1:13" s="22" customFormat="1" ht="13.5" customHeight="1">
      <c r="A289" s="15"/>
      <c r="B289" s="416"/>
      <c r="C289" s="416"/>
      <c r="D289" s="417"/>
      <c r="E289" s="16"/>
      <c r="F289" s="435"/>
      <c r="G289" s="37"/>
      <c r="H289" s="38"/>
      <c r="I289" s="436"/>
      <c r="J289" s="434"/>
      <c r="K289" s="434"/>
      <c r="L289" s="434"/>
      <c r="M289" s="805"/>
    </row>
    <row r="290" spans="1:13" s="22" customFormat="1" ht="13.5" customHeight="1">
      <c r="A290" s="15"/>
      <c r="B290" s="416">
        <v>20</v>
      </c>
      <c r="C290" s="416"/>
      <c r="D290" s="417"/>
      <c r="E290" s="16"/>
      <c r="F290" s="435"/>
      <c r="G290" s="24" t="s">
        <v>466</v>
      </c>
      <c r="H290" s="38"/>
      <c r="I290" s="436"/>
      <c r="J290" s="434"/>
      <c r="K290" s="434"/>
      <c r="L290" s="434"/>
      <c r="M290" s="805"/>
    </row>
    <row r="291" spans="1:13" s="22" customFormat="1" ht="13.5" customHeight="1">
      <c r="A291" s="15"/>
      <c r="B291" s="416"/>
      <c r="C291" s="416"/>
      <c r="D291" s="417">
        <v>1</v>
      </c>
      <c r="E291" s="16"/>
      <c r="F291" s="17"/>
      <c r="G291" s="18"/>
      <c r="H291" s="19" t="s">
        <v>1266</v>
      </c>
      <c r="I291" s="25"/>
      <c r="J291" s="418">
        <v>4484</v>
      </c>
      <c r="K291" s="418">
        <v>4484</v>
      </c>
      <c r="L291" s="418">
        <v>5607</v>
      </c>
      <c r="M291" s="801">
        <f>L291/K291*100</f>
        <v>125.04460303300624</v>
      </c>
    </row>
    <row r="292" spans="1:13" s="22" customFormat="1" ht="15" customHeight="1">
      <c r="A292" s="15"/>
      <c r="B292" s="416"/>
      <c r="C292" s="416"/>
      <c r="D292" s="417">
        <v>2</v>
      </c>
      <c r="E292" s="16"/>
      <c r="F292" s="17"/>
      <c r="G292" s="18"/>
      <c r="H292" s="19" t="s">
        <v>1899</v>
      </c>
      <c r="I292" s="25"/>
      <c r="J292" s="418"/>
      <c r="K292" s="418">
        <v>1300</v>
      </c>
      <c r="L292" s="418">
        <v>1300</v>
      </c>
      <c r="M292" s="801">
        <f>L292/K292*100</f>
        <v>100</v>
      </c>
    </row>
    <row r="293" spans="1:13" s="22" customFormat="1" ht="13.5" customHeight="1">
      <c r="A293" s="15"/>
      <c r="B293" s="416"/>
      <c r="C293" s="416"/>
      <c r="D293" s="417">
        <v>3</v>
      </c>
      <c r="E293" s="16"/>
      <c r="F293" s="17"/>
      <c r="G293" s="18"/>
      <c r="H293" s="19" t="s">
        <v>1268</v>
      </c>
      <c r="I293" s="25"/>
      <c r="J293" s="418">
        <v>183859</v>
      </c>
      <c r="K293" s="418">
        <v>181470</v>
      </c>
      <c r="L293" s="418">
        <v>181470</v>
      </c>
      <c r="M293" s="801">
        <f>L293/K293*100</f>
        <v>100</v>
      </c>
    </row>
    <row r="294" spans="1:13" s="22" customFormat="1" ht="13.5" customHeight="1">
      <c r="A294" s="15"/>
      <c r="B294" s="416"/>
      <c r="C294" s="416"/>
      <c r="D294" s="417">
        <v>6</v>
      </c>
      <c r="E294" s="16"/>
      <c r="F294" s="17"/>
      <c r="G294" s="18"/>
      <c r="H294" s="19" t="s">
        <v>1267</v>
      </c>
      <c r="I294" s="25"/>
      <c r="J294" s="418"/>
      <c r="K294" s="418">
        <v>4236</v>
      </c>
      <c r="L294" s="418">
        <v>4236</v>
      </c>
      <c r="M294" s="801">
        <f>L294/K294*100</f>
        <v>100</v>
      </c>
    </row>
    <row r="295" spans="1:13" s="22" customFormat="1" ht="12" customHeight="1">
      <c r="A295" s="15"/>
      <c r="B295" s="416"/>
      <c r="C295" s="416"/>
      <c r="D295" s="417"/>
      <c r="E295" s="16"/>
      <c r="F295" s="17"/>
      <c r="G295" s="18"/>
      <c r="H295" s="19"/>
      <c r="I295" s="25"/>
      <c r="J295" s="418"/>
      <c r="K295" s="418"/>
      <c r="L295" s="418"/>
      <c r="M295" s="802"/>
    </row>
    <row r="296" spans="1:13" s="22" customFormat="1" ht="13.5" customHeight="1">
      <c r="A296" s="15"/>
      <c r="B296" s="416"/>
      <c r="C296" s="416"/>
      <c r="D296" s="417"/>
      <c r="E296" s="16"/>
      <c r="F296" s="421" t="s">
        <v>1791</v>
      </c>
      <c r="G296" s="422"/>
      <c r="H296" s="424"/>
      <c r="I296" s="425"/>
      <c r="J296" s="426">
        <f>SUM(J289:J295)</f>
        <v>188343</v>
      </c>
      <c r="K296" s="426">
        <f>SUM(K289:K295)</f>
        <v>191490</v>
      </c>
      <c r="L296" s="426">
        <f>SUM(L289:L295)</f>
        <v>192613</v>
      </c>
      <c r="M296" s="868">
        <f>L296/K296*100</f>
        <v>100.58645360071021</v>
      </c>
    </row>
    <row r="297" spans="1:13" s="22" customFormat="1" ht="12" customHeight="1">
      <c r="A297" s="15"/>
      <c r="B297" s="416"/>
      <c r="C297" s="416"/>
      <c r="D297" s="417"/>
      <c r="E297" s="16"/>
      <c r="F297" s="23"/>
      <c r="G297" s="24"/>
      <c r="H297" s="19"/>
      <c r="I297" s="25"/>
      <c r="J297" s="21"/>
      <c r="K297" s="21"/>
      <c r="L297" s="21"/>
      <c r="M297" s="802"/>
    </row>
    <row r="298" spans="1:13" s="22" customFormat="1" ht="14.25" customHeight="1">
      <c r="A298" s="15"/>
      <c r="B298" s="416">
        <v>21</v>
      </c>
      <c r="C298" s="416"/>
      <c r="D298" s="417"/>
      <c r="E298" s="16"/>
      <c r="F298" s="17"/>
      <c r="G298" s="24" t="s">
        <v>1789</v>
      </c>
      <c r="H298" s="19"/>
      <c r="I298" s="25"/>
      <c r="J298" s="418"/>
      <c r="K298" s="418"/>
      <c r="L298" s="418"/>
      <c r="M298" s="802"/>
    </row>
    <row r="299" spans="1:13" s="22" customFormat="1" ht="14.25" customHeight="1">
      <c r="A299" s="15"/>
      <c r="B299" s="416"/>
      <c r="C299" s="416"/>
      <c r="D299" s="417">
        <v>1</v>
      </c>
      <c r="E299" s="16"/>
      <c r="F299" s="17"/>
      <c r="G299" s="18"/>
      <c r="H299" s="19" t="s">
        <v>1266</v>
      </c>
      <c r="I299" s="25"/>
      <c r="J299" s="418">
        <v>25500</v>
      </c>
      <c r="K299" s="418">
        <v>26409</v>
      </c>
      <c r="L299" s="418">
        <v>26377</v>
      </c>
      <c r="M299" s="801">
        <f>L299/K299*100</f>
        <v>99.87882918701958</v>
      </c>
    </row>
    <row r="300" spans="1:13" s="22" customFormat="1" ht="15" customHeight="1">
      <c r="A300" s="15"/>
      <c r="B300" s="416"/>
      <c r="C300" s="416"/>
      <c r="D300" s="417">
        <v>2</v>
      </c>
      <c r="E300" s="16"/>
      <c r="F300" s="17"/>
      <c r="G300" s="18"/>
      <c r="H300" s="19" t="s">
        <v>1899</v>
      </c>
      <c r="I300" s="25"/>
      <c r="J300" s="418"/>
      <c r="K300" s="418">
        <v>157</v>
      </c>
      <c r="L300" s="418">
        <v>157</v>
      </c>
      <c r="M300" s="801">
        <f>L300/K300*100</f>
        <v>100</v>
      </c>
    </row>
    <row r="301" spans="1:13" s="22" customFormat="1" ht="15" customHeight="1">
      <c r="A301" s="15"/>
      <c r="B301" s="416"/>
      <c r="C301" s="416"/>
      <c r="D301" s="417">
        <v>5</v>
      </c>
      <c r="E301" s="16"/>
      <c r="F301" s="17"/>
      <c r="G301" s="18"/>
      <c r="H301" s="19" t="s">
        <v>1239</v>
      </c>
      <c r="I301" s="25"/>
      <c r="J301" s="418"/>
      <c r="K301" s="418"/>
      <c r="L301" s="418">
        <v>32</v>
      </c>
      <c r="M301" s="801"/>
    </row>
    <row r="302" spans="1:13" s="22" customFormat="1" ht="14.25" customHeight="1">
      <c r="A302" s="15"/>
      <c r="B302" s="416"/>
      <c r="C302" s="416"/>
      <c r="D302" s="417">
        <v>6</v>
      </c>
      <c r="E302" s="16"/>
      <c r="F302" s="17"/>
      <c r="G302" s="18"/>
      <c r="H302" s="19" t="s">
        <v>1267</v>
      </c>
      <c r="I302" s="25"/>
      <c r="J302" s="418"/>
      <c r="K302" s="418">
        <v>2111</v>
      </c>
      <c r="L302" s="418">
        <v>2111</v>
      </c>
      <c r="M302" s="801">
        <f>L302/K302*100</f>
        <v>100</v>
      </c>
    </row>
    <row r="303" spans="1:13" s="22" customFormat="1" ht="15" customHeight="1">
      <c r="A303" s="15"/>
      <c r="B303" s="416"/>
      <c r="C303" s="416"/>
      <c r="D303" s="417">
        <v>7</v>
      </c>
      <c r="E303" s="16"/>
      <c r="F303" s="17"/>
      <c r="G303" s="18"/>
      <c r="H303" s="19" t="s">
        <v>1621</v>
      </c>
      <c r="I303" s="25"/>
      <c r="J303" s="418"/>
      <c r="K303" s="418">
        <v>3654</v>
      </c>
      <c r="L303" s="418">
        <v>3654</v>
      </c>
      <c r="M303" s="801">
        <f>L303/K303*100</f>
        <v>100</v>
      </c>
    </row>
    <row r="304" spans="1:13" s="22" customFormat="1" ht="5.25" customHeight="1">
      <c r="A304" s="15"/>
      <c r="B304" s="416"/>
      <c r="C304" s="416"/>
      <c r="D304" s="417"/>
      <c r="E304" s="16"/>
      <c r="F304" s="17"/>
      <c r="G304" s="18"/>
      <c r="H304" s="19"/>
      <c r="I304" s="25"/>
      <c r="J304" s="418"/>
      <c r="K304" s="418"/>
      <c r="L304" s="418"/>
      <c r="M304" s="802"/>
    </row>
    <row r="305" spans="1:13" s="22" customFormat="1" ht="14.25" customHeight="1">
      <c r="A305" s="15"/>
      <c r="B305" s="416"/>
      <c r="C305" s="416"/>
      <c r="D305" s="417"/>
      <c r="E305" s="16"/>
      <c r="F305" s="421" t="s">
        <v>1791</v>
      </c>
      <c r="G305" s="422"/>
      <c r="H305" s="424"/>
      <c r="I305" s="425"/>
      <c r="J305" s="426">
        <f>SUM(J297:J304)</f>
        <v>25500</v>
      </c>
      <c r="K305" s="426">
        <f>SUM(K297:K304)</f>
        <v>32331</v>
      </c>
      <c r="L305" s="426">
        <f>SUM(L297:L304)</f>
        <v>32331</v>
      </c>
      <c r="M305" s="868">
        <f>L305/K305*100</f>
        <v>100</v>
      </c>
    </row>
    <row r="306" spans="1:13" s="22" customFormat="1" ht="5.25" customHeight="1">
      <c r="A306" s="15"/>
      <c r="B306" s="416"/>
      <c r="C306" s="416"/>
      <c r="D306" s="417"/>
      <c r="E306" s="16"/>
      <c r="F306" s="17"/>
      <c r="G306" s="18"/>
      <c r="H306" s="19"/>
      <c r="I306" s="433"/>
      <c r="J306" s="434"/>
      <c r="K306" s="434"/>
      <c r="L306" s="434"/>
      <c r="M306" s="805"/>
    </row>
    <row r="307" spans="1:13" s="22" customFormat="1" ht="14.25" customHeight="1">
      <c r="A307" s="15">
        <v>15</v>
      </c>
      <c r="B307" s="416"/>
      <c r="C307" s="416">
        <v>1</v>
      </c>
      <c r="D307" s="437"/>
      <c r="E307" s="16"/>
      <c r="F307" s="23" t="s">
        <v>1789</v>
      </c>
      <c r="G307" s="438"/>
      <c r="H307" s="24"/>
      <c r="I307" s="439"/>
      <c r="J307" s="440"/>
      <c r="K307" s="440"/>
      <c r="L307" s="440"/>
      <c r="M307" s="807"/>
    </row>
    <row r="308" spans="1:13" s="22" customFormat="1" ht="14.25" customHeight="1">
      <c r="A308" s="15"/>
      <c r="B308" s="416"/>
      <c r="C308" s="416"/>
      <c r="D308" s="437"/>
      <c r="E308" s="16"/>
      <c r="F308" s="23" t="s">
        <v>383</v>
      </c>
      <c r="G308" s="441"/>
      <c r="H308" s="24"/>
      <c r="I308" s="439"/>
      <c r="J308" s="442"/>
      <c r="K308" s="442"/>
      <c r="L308" s="442"/>
      <c r="M308" s="808"/>
    </row>
    <row r="309" spans="1:13" s="22" customFormat="1" ht="14.25" customHeight="1">
      <c r="A309" s="15"/>
      <c r="B309" s="416"/>
      <c r="C309" s="416"/>
      <c r="D309" s="437">
        <v>1</v>
      </c>
      <c r="E309" s="16"/>
      <c r="F309" s="443"/>
      <c r="G309" s="438"/>
      <c r="H309" s="19" t="s">
        <v>1266</v>
      </c>
      <c r="I309" s="444"/>
      <c r="J309" s="26">
        <f>J299+J291+J283+J275+J268+J261+J253+J246+J239+J231+J224+J216+J210+J202+J195+J187+J180+J173+J165+J158+J151</f>
        <v>130686</v>
      </c>
      <c r="K309" s="26">
        <v>136379</v>
      </c>
      <c r="L309" s="418">
        <v>136347</v>
      </c>
      <c r="M309" s="801">
        <f aca="true" t="shared" si="1" ref="M309:M315">L309/K309*100</f>
        <v>99.97653597694661</v>
      </c>
    </row>
    <row r="310" spans="1:13" s="22" customFormat="1" ht="15" customHeight="1">
      <c r="A310" s="15"/>
      <c r="B310" s="416"/>
      <c r="C310" s="416"/>
      <c r="D310" s="417">
        <v>2</v>
      </c>
      <c r="E310" s="16"/>
      <c r="F310" s="17"/>
      <c r="G310" s="18"/>
      <c r="H310" s="19" t="s">
        <v>1899</v>
      </c>
      <c r="I310" s="25"/>
      <c r="J310" s="418"/>
      <c r="K310" s="418">
        <v>7890</v>
      </c>
      <c r="L310" s="418">
        <v>7890</v>
      </c>
      <c r="M310" s="801">
        <f t="shared" si="1"/>
        <v>100</v>
      </c>
    </row>
    <row r="311" spans="1:13" s="22" customFormat="1" ht="14.25" customHeight="1">
      <c r="A311" s="15"/>
      <c r="B311" s="416"/>
      <c r="C311" s="416"/>
      <c r="D311" s="437">
        <v>3</v>
      </c>
      <c r="E311" s="16"/>
      <c r="F311" s="443"/>
      <c r="G311" s="438"/>
      <c r="H311" s="19" t="s">
        <v>1268</v>
      </c>
      <c r="I311" s="444"/>
      <c r="J311" s="26">
        <f>J293</f>
        <v>183859</v>
      </c>
      <c r="K311" s="26">
        <v>181470</v>
      </c>
      <c r="L311" s="418">
        <v>181470</v>
      </c>
      <c r="M311" s="801">
        <f t="shared" si="1"/>
        <v>100</v>
      </c>
    </row>
    <row r="312" spans="1:13" s="22" customFormat="1" ht="15" customHeight="1">
      <c r="A312" s="15"/>
      <c r="B312" s="416"/>
      <c r="C312" s="416"/>
      <c r="D312" s="417">
        <v>4</v>
      </c>
      <c r="E312" s="16"/>
      <c r="F312" s="17"/>
      <c r="G312" s="18"/>
      <c r="H312" s="19" t="s">
        <v>1900</v>
      </c>
      <c r="I312" s="25"/>
      <c r="J312" s="418"/>
      <c r="K312" s="418">
        <v>2224</v>
      </c>
      <c r="L312" s="418">
        <v>2224</v>
      </c>
      <c r="M312" s="801">
        <f t="shared" si="1"/>
        <v>100</v>
      </c>
    </row>
    <row r="313" spans="1:13" s="22" customFormat="1" ht="15" customHeight="1">
      <c r="A313" s="15"/>
      <c r="B313" s="416"/>
      <c r="C313" s="416"/>
      <c r="D313" s="417">
        <v>5</v>
      </c>
      <c r="E313" s="16"/>
      <c r="F313" s="17"/>
      <c r="G313" s="18"/>
      <c r="H313" s="19" t="s">
        <v>1239</v>
      </c>
      <c r="I313" s="25"/>
      <c r="J313" s="418"/>
      <c r="K313" s="418"/>
      <c r="L313" s="418">
        <v>32</v>
      </c>
      <c r="M313" s="801"/>
    </row>
    <row r="314" spans="1:13" s="22" customFormat="1" ht="14.25" customHeight="1">
      <c r="A314" s="15"/>
      <c r="B314" s="416"/>
      <c r="C314" s="416"/>
      <c r="D314" s="417">
        <v>6</v>
      </c>
      <c r="E314" s="16"/>
      <c r="F314" s="17"/>
      <c r="G314" s="18"/>
      <c r="H314" s="19" t="s">
        <v>1267</v>
      </c>
      <c r="I314" s="25"/>
      <c r="J314" s="26"/>
      <c r="K314" s="418">
        <v>28578</v>
      </c>
      <c r="L314" s="418">
        <v>28578</v>
      </c>
      <c r="M314" s="801">
        <f t="shared" si="1"/>
        <v>100</v>
      </c>
    </row>
    <row r="315" spans="1:13" s="22" customFormat="1" ht="15" customHeight="1">
      <c r="A315" s="15"/>
      <c r="B315" s="416"/>
      <c r="C315" s="416"/>
      <c r="D315" s="417">
        <v>7</v>
      </c>
      <c r="E315" s="16"/>
      <c r="F315" s="17"/>
      <c r="G315" s="18"/>
      <c r="H315" s="19" t="s">
        <v>1621</v>
      </c>
      <c r="I315" s="25"/>
      <c r="J315" s="418"/>
      <c r="K315" s="418">
        <v>3654</v>
      </c>
      <c r="L315" s="418">
        <v>3654</v>
      </c>
      <c r="M315" s="801">
        <f t="shared" si="1"/>
        <v>100</v>
      </c>
    </row>
    <row r="316" spans="1:13" s="22" customFormat="1" ht="6.75" customHeight="1">
      <c r="A316" s="15"/>
      <c r="B316" s="416"/>
      <c r="C316" s="416"/>
      <c r="D316" s="437"/>
      <c r="E316" s="16"/>
      <c r="F316" s="443"/>
      <c r="G316" s="438"/>
      <c r="H316" s="24"/>
      <c r="I316" s="439"/>
      <c r="J316" s="445"/>
      <c r="K316" s="445"/>
      <c r="L316" s="445"/>
      <c r="M316" s="802"/>
    </row>
    <row r="317" spans="1:13" s="22" customFormat="1" ht="14.25" customHeight="1">
      <c r="A317" s="15"/>
      <c r="B317" s="416"/>
      <c r="C317" s="416"/>
      <c r="D317" s="417"/>
      <c r="E317" s="16"/>
      <c r="F317" s="27" t="s">
        <v>1773</v>
      </c>
      <c r="G317" s="28"/>
      <c r="H317" s="29"/>
      <c r="I317" s="30"/>
      <c r="J317" s="31">
        <f>SUM(J309:J316)</f>
        <v>314545</v>
      </c>
      <c r="K317" s="31">
        <f>SUM(K309:K316)</f>
        <v>360195</v>
      </c>
      <c r="L317" s="31">
        <f>SUM(L309:L316)</f>
        <v>360195</v>
      </c>
      <c r="M317" s="868">
        <f>L317/K317*100</f>
        <v>100</v>
      </c>
    </row>
    <row r="318" spans="1:13" s="22" customFormat="1" ht="5.25" customHeight="1">
      <c r="A318" s="15"/>
      <c r="B318" s="416"/>
      <c r="C318" s="416"/>
      <c r="D318" s="417"/>
      <c r="E318" s="16"/>
      <c r="F318" s="17"/>
      <c r="G318" s="18"/>
      <c r="H318" s="19"/>
      <c r="I318" s="419"/>
      <c r="J318" s="21"/>
      <c r="K318" s="21"/>
      <c r="L318" s="21"/>
      <c r="M318" s="802"/>
    </row>
    <row r="319" spans="1:13" s="22" customFormat="1" ht="14.25" customHeight="1">
      <c r="A319" s="15">
        <v>16</v>
      </c>
      <c r="B319" s="416"/>
      <c r="C319" s="416">
        <v>1</v>
      </c>
      <c r="D319" s="417"/>
      <c r="E319" s="16"/>
      <c r="F319" s="23" t="s">
        <v>1901</v>
      </c>
      <c r="G319" s="24"/>
      <c r="H319" s="19"/>
      <c r="I319" s="25"/>
      <c r="J319" s="21"/>
      <c r="K319" s="21"/>
      <c r="L319" s="21"/>
      <c r="M319" s="802"/>
    </row>
    <row r="320" spans="1:13" s="22" customFormat="1" ht="14.25" customHeight="1">
      <c r="A320" s="15"/>
      <c r="B320" s="416"/>
      <c r="C320" s="416"/>
      <c r="D320" s="417">
        <v>1</v>
      </c>
      <c r="E320" s="16"/>
      <c r="F320" s="17"/>
      <c r="G320" s="18"/>
      <c r="H320" s="19" t="s">
        <v>1266</v>
      </c>
      <c r="I320" s="25"/>
      <c r="J320" s="418">
        <v>12320</v>
      </c>
      <c r="K320" s="418">
        <v>21191</v>
      </c>
      <c r="L320" s="418">
        <v>21191</v>
      </c>
      <c r="M320" s="801">
        <f>L320/K320*100</f>
        <v>100</v>
      </c>
    </row>
    <row r="321" spans="1:13" s="22" customFormat="1" ht="15" customHeight="1">
      <c r="A321" s="15"/>
      <c r="B321" s="416"/>
      <c r="C321" s="416"/>
      <c r="D321" s="417">
        <v>2</v>
      </c>
      <c r="E321" s="16"/>
      <c r="F321" s="17"/>
      <c r="G321" s="18"/>
      <c r="H321" s="19" t="s">
        <v>1899</v>
      </c>
      <c r="I321" s="25"/>
      <c r="J321" s="418"/>
      <c r="K321" s="418">
        <v>4854</v>
      </c>
      <c r="L321" s="418">
        <v>4854</v>
      </c>
      <c r="M321" s="801">
        <f>L321/K321*100</f>
        <v>100</v>
      </c>
    </row>
    <row r="322" spans="1:13" s="22" customFormat="1" ht="11.25" customHeight="1">
      <c r="A322" s="15"/>
      <c r="B322" s="416"/>
      <c r="C322" s="416"/>
      <c r="D322" s="417">
        <v>6</v>
      </c>
      <c r="E322" s="16"/>
      <c r="F322" s="17"/>
      <c r="G322" s="18"/>
      <c r="H322" s="19" t="s">
        <v>1267</v>
      </c>
      <c r="I322" s="25"/>
      <c r="J322" s="418"/>
      <c r="K322" s="418">
        <v>1876</v>
      </c>
      <c r="L322" s="418">
        <v>1876</v>
      </c>
      <c r="M322" s="801">
        <f>L322/K322*100</f>
        <v>100</v>
      </c>
    </row>
    <row r="323" spans="1:13" s="22" customFormat="1" ht="6" customHeight="1">
      <c r="A323" s="15"/>
      <c r="B323" s="416"/>
      <c r="C323" s="416"/>
      <c r="D323" s="417"/>
      <c r="E323" s="16"/>
      <c r="F323" s="17"/>
      <c r="G323" s="18"/>
      <c r="H323" s="19"/>
      <c r="I323" s="25"/>
      <c r="J323" s="418"/>
      <c r="K323" s="418"/>
      <c r="L323" s="418"/>
      <c r="M323" s="802"/>
    </row>
    <row r="324" spans="1:13" s="22" customFormat="1" ht="14.25" customHeight="1">
      <c r="A324" s="15"/>
      <c r="B324" s="416"/>
      <c r="C324" s="416"/>
      <c r="D324" s="417"/>
      <c r="E324" s="16"/>
      <c r="F324" s="27" t="s">
        <v>1773</v>
      </c>
      <c r="G324" s="28"/>
      <c r="H324" s="29"/>
      <c r="I324" s="30"/>
      <c r="J324" s="31">
        <f>SUM(J318:J323)</f>
        <v>12320</v>
      </c>
      <c r="K324" s="31">
        <f>SUM(K318:K323)</f>
        <v>27921</v>
      </c>
      <c r="L324" s="31">
        <f>SUM(L318:L323)</f>
        <v>27921</v>
      </c>
      <c r="M324" s="868">
        <f>L324/K324*100</f>
        <v>100</v>
      </c>
    </row>
    <row r="325" spans="1:13" s="22" customFormat="1" ht="4.5" customHeight="1">
      <c r="A325" s="15"/>
      <c r="B325" s="416"/>
      <c r="C325" s="416"/>
      <c r="D325" s="417"/>
      <c r="E325" s="16"/>
      <c r="F325" s="23"/>
      <c r="G325" s="18"/>
      <c r="H325" s="19"/>
      <c r="I325" s="33"/>
      <c r="J325" s="34"/>
      <c r="K325" s="34"/>
      <c r="L325" s="34"/>
      <c r="M325" s="805"/>
    </row>
    <row r="326" spans="1:13" s="22" customFormat="1" ht="14.25" customHeight="1">
      <c r="A326" s="15">
        <v>17</v>
      </c>
      <c r="B326" s="416"/>
      <c r="C326" s="416">
        <v>1</v>
      </c>
      <c r="D326" s="417"/>
      <c r="E326" s="16"/>
      <c r="F326" s="23" t="s">
        <v>1815</v>
      </c>
      <c r="G326" s="18"/>
      <c r="H326" s="19"/>
      <c r="I326" s="33"/>
      <c r="J326" s="34"/>
      <c r="K326" s="34"/>
      <c r="L326" s="34"/>
      <c r="M326" s="805"/>
    </row>
    <row r="327" spans="1:13" s="22" customFormat="1" ht="14.25" customHeight="1">
      <c r="A327" s="15"/>
      <c r="B327" s="416"/>
      <c r="C327" s="416"/>
      <c r="D327" s="417">
        <v>1</v>
      </c>
      <c r="E327" s="16"/>
      <c r="F327" s="17"/>
      <c r="G327" s="18"/>
      <c r="H327" s="19" t="s">
        <v>1266</v>
      </c>
      <c r="I327" s="25"/>
      <c r="J327" s="418">
        <v>8886</v>
      </c>
      <c r="K327" s="418">
        <v>10690</v>
      </c>
      <c r="L327" s="418">
        <v>10690</v>
      </c>
      <c r="M327" s="801">
        <f>L327/K327*100</f>
        <v>100</v>
      </c>
    </row>
    <row r="328" spans="1:13" s="22" customFormat="1" ht="15" customHeight="1">
      <c r="A328" s="15"/>
      <c r="B328" s="416"/>
      <c r="C328" s="416"/>
      <c r="D328" s="417">
        <v>2</v>
      </c>
      <c r="E328" s="16"/>
      <c r="F328" s="17"/>
      <c r="G328" s="18"/>
      <c r="H328" s="19" t="s">
        <v>1899</v>
      </c>
      <c r="I328" s="25"/>
      <c r="J328" s="418"/>
      <c r="K328" s="418">
        <v>14293</v>
      </c>
      <c r="L328" s="418">
        <v>14293</v>
      </c>
      <c r="M328" s="801">
        <f>L328/K328*100</f>
        <v>100</v>
      </c>
    </row>
    <row r="329" spans="1:13" s="22" customFormat="1" ht="15" customHeight="1">
      <c r="A329" s="15"/>
      <c r="B329" s="416"/>
      <c r="C329" s="416"/>
      <c r="D329" s="417">
        <v>4</v>
      </c>
      <c r="E329" s="16"/>
      <c r="F329" s="17"/>
      <c r="G329" s="18"/>
      <c r="H329" s="19" t="s">
        <v>1900</v>
      </c>
      <c r="I329" s="25"/>
      <c r="J329" s="418"/>
      <c r="K329" s="418">
        <v>5578</v>
      </c>
      <c r="L329" s="418">
        <v>5578</v>
      </c>
      <c r="M329" s="801">
        <f>L329/K329*100</f>
        <v>100</v>
      </c>
    </row>
    <row r="330" spans="1:13" s="22" customFormat="1" ht="14.25" customHeight="1">
      <c r="A330" s="15"/>
      <c r="B330" s="416"/>
      <c r="C330" s="416"/>
      <c r="D330" s="417">
        <v>5</v>
      </c>
      <c r="E330" s="16"/>
      <c r="F330" s="17"/>
      <c r="G330" s="18"/>
      <c r="H330" s="19" t="s">
        <v>1239</v>
      </c>
      <c r="I330" s="25"/>
      <c r="J330" s="418"/>
      <c r="K330" s="418">
        <v>464</v>
      </c>
      <c r="L330" s="418">
        <v>464</v>
      </c>
      <c r="M330" s="801">
        <f>L330/K330*100</f>
        <v>100</v>
      </c>
    </row>
    <row r="331" spans="1:13" s="22" customFormat="1" ht="14.25" customHeight="1">
      <c r="A331" s="15"/>
      <c r="B331" s="416"/>
      <c r="C331" s="416"/>
      <c r="D331" s="417">
        <v>6</v>
      </c>
      <c r="E331" s="16"/>
      <c r="F331" s="17"/>
      <c r="G331" s="18"/>
      <c r="H331" s="19" t="s">
        <v>1267</v>
      </c>
      <c r="I331" s="25"/>
      <c r="J331" s="418"/>
      <c r="K331" s="418">
        <v>7977</v>
      </c>
      <c r="L331" s="418">
        <v>7977</v>
      </c>
      <c r="M331" s="801">
        <f>L331/K331*100</f>
        <v>100</v>
      </c>
    </row>
    <row r="332" spans="1:13" s="22" customFormat="1" ht="4.5" customHeight="1">
      <c r="A332" s="15"/>
      <c r="B332" s="416"/>
      <c r="C332" s="416"/>
      <c r="D332" s="417"/>
      <c r="E332" s="16"/>
      <c r="F332" s="23"/>
      <c r="G332" s="18"/>
      <c r="H332" s="19"/>
      <c r="I332" s="33"/>
      <c r="J332" s="34"/>
      <c r="K332" s="34"/>
      <c r="L332" s="34"/>
      <c r="M332" s="801"/>
    </row>
    <row r="333" spans="1:13" s="22" customFormat="1" ht="14.25" customHeight="1">
      <c r="A333" s="15"/>
      <c r="B333" s="416"/>
      <c r="C333" s="416"/>
      <c r="D333" s="417"/>
      <c r="E333" s="16"/>
      <c r="F333" s="27" t="s">
        <v>1773</v>
      </c>
      <c r="G333" s="28"/>
      <c r="H333" s="29"/>
      <c r="I333" s="30"/>
      <c r="J333" s="31">
        <f>SUM(J325:J332)</f>
        <v>8886</v>
      </c>
      <c r="K333" s="31">
        <f>SUM(K325:K332)</f>
        <v>39002</v>
      </c>
      <c r="L333" s="31">
        <f>SUM(L325:L332)</f>
        <v>39002</v>
      </c>
      <c r="M333" s="868">
        <f>L333/K333*100</f>
        <v>100</v>
      </c>
    </row>
    <row r="334" spans="1:13" s="22" customFormat="1" ht="6" customHeight="1">
      <c r="A334" s="15"/>
      <c r="B334" s="416"/>
      <c r="C334" s="416"/>
      <c r="D334" s="417"/>
      <c r="E334" s="16"/>
      <c r="F334" s="17"/>
      <c r="G334" s="18"/>
      <c r="H334" s="19"/>
      <c r="I334" s="33"/>
      <c r="J334" s="34"/>
      <c r="K334" s="34"/>
      <c r="L334" s="34"/>
      <c r="M334" s="805"/>
    </row>
    <row r="335" spans="1:13" s="22" customFormat="1" ht="14.25" customHeight="1">
      <c r="A335" s="15">
        <v>18</v>
      </c>
      <c r="B335" s="416"/>
      <c r="C335" s="416">
        <v>1</v>
      </c>
      <c r="D335" s="417"/>
      <c r="E335" s="16"/>
      <c r="F335" s="23" t="s">
        <v>1904</v>
      </c>
      <c r="G335" s="24"/>
      <c r="H335" s="19"/>
      <c r="I335" s="25"/>
      <c r="J335" s="21"/>
      <c r="K335" s="21"/>
      <c r="L335" s="21"/>
      <c r="M335" s="802"/>
    </row>
    <row r="336" spans="1:13" s="22" customFormat="1" ht="14.25" customHeight="1">
      <c r="A336" s="15"/>
      <c r="B336" s="416"/>
      <c r="C336" s="416"/>
      <c r="D336" s="417">
        <v>1</v>
      </c>
      <c r="E336" s="16"/>
      <c r="F336" s="17"/>
      <c r="G336" s="18"/>
      <c r="H336" s="19" t="s">
        <v>1266</v>
      </c>
      <c r="I336" s="25"/>
      <c r="J336" s="418">
        <v>47624</v>
      </c>
      <c r="K336" s="418">
        <v>57699</v>
      </c>
      <c r="L336" s="418">
        <v>57701</v>
      </c>
      <c r="M336" s="801">
        <f>L336/K336*100</f>
        <v>100.00346626457997</v>
      </c>
    </row>
    <row r="337" spans="1:13" s="22" customFormat="1" ht="14.25" customHeight="1">
      <c r="A337" s="15"/>
      <c r="B337" s="416"/>
      <c r="C337" s="416"/>
      <c r="D337" s="417">
        <v>2</v>
      </c>
      <c r="E337" s="16"/>
      <c r="F337" s="17"/>
      <c r="G337" s="18"/>
      <c r="H337" s="19" t="s">
        <v>1269</v>
      </c>
      <c r="I337" s="25"/>
      <c r="J337" s="418">
        <v>6266</v>
      </c>
      <c r="K337" s="418">
        <v>88322</v>
      </c>
      <c r="L337" s="418">
        <v>88322</v>
      </c>
      <c r="M337" s="801">
        <f>L337/K337*100</f>
        <v>100</v>
      </c>
    </row>
    <row r="338" spans="1:13" s="22" customFormat="1" ht="14.25" customHeight="1">
      <c r="A338" s="15"/>
      <c r="B338" s="416"/>
      <c r="C338" s="416"/>
      <c r="D338" s="417">
        <v>4</v>
      </c>
      <c r="E338" s="16"/>
      <c r="F338" s="17"/>
      <c r="G338" s="18"/>
      <c r="H338" s="19" t="s">
        <v>1900</v>
      </c>
      <c r="I338" s="25"/>
      <c r="J338" s="418"/>
      <c r="K338" s="418">
        <v>18860</v>
      </c>
      <c r="L338" s="418">
        <v>18861</v>
      </c>
      <c r="M338" s="801">
        <f>L338/K338*100</f>
        <v>100.00530222693531</v>
      </c>
    </row>
    <row r="339" spans="1:13" s="22" customFormat="1" ht="14.25" customHeight="1">
      <c r="A339" s="15"/>
      <c r="B339" s="416"/>
      <c r="C339" s="416"/>
      <c r="D339" s="417">
        <v>6</v>
      </c>
      <c r="E339" s="16"/>
      <c r="F339" s="17"/>
      <c r="G339" s="18"/>
      <c r="H339" s="19" t="s">
        <v>1267</v>
      </c>
      <c r="I339" s="25"/>
      <c r="J339" s="418"/>
      <c r="K339" s="418">
        <v>14558</v>
      </c>
      <c r="L339" s="418">
        <v>14558</v>
      </c>
      <c r="M339" s="801">
        <f>L339/K339*100</f>
        <v>100</v>
      </c>
    </row>
    <row r="340" spans="1:13" s="22" customFormat="1" ht="6" customHeight="1">
      <c r="A340" s="15"/>
      <c r="B340" s="416"/>
      <c r="C340" s="416"/>
      <c r="D340" s="417"/>
      <c r="E340" s="16"/>
      <c r="F340" s="431"/>
      <c r="G340" s="18"/>
      <c r="H340" s="19"/>
      <c r="I340" s="25"/>
      <c r="J340" s="418"/>
      <c r="K340" s="418"/>
      <c r="L340" s="418"/>
      <c r="M340" s="802"/>
    </row>
    <row r="341" spans="1:13" s="22" customFormat="1" ht="14.25" customHeight="1">
      <c r="A341" s="15"/>
      <c r="B341" s="416"/>
      <c r="C341" s="416"/>
      <c r="D341" s="417"/>
      <c r="E341" s="16"/>
      <c r="F341" s="27" t="s">
        <v>1773</v>
      </c>
      <c r="G341" s="28"/>
      <c r="H341" s="29"/>
      <c r="I341" s="30"/>
      <c r="J341" s="31">
        <f>SUM(J336:J340)</f>
        <v>53890</v>
      </c>
      <c r="K341" s="31">
        <f>SUM(K336:K340)</f>
        <v>179439</v>
      </c>
      <c r="L341" s="823">
        <f>SUM(L336:L339)</f>
        <v>179442</v>
      </c>
      <c r="M341" s="868">
        <f>L341/K341*100</f>
        <v>100.00167187735107</v>
      </c>
    </row>
    <row r="342" spans="1:13" s="22" customFormat="1" ht="6" customHeight="1">
      <c r="A342" s="15"/>
      <c r="B342" s="416"/>
      <c r="C342" s="416"/>
      <c r="D342" s="417"/>
      <c r="E342" s="16"/>
      <c r="F342" s="39"/>
      <c r="G342" s="40"/>
      <c r="H342" s="41"/>
      <c r="I342" s="42"/>
      <c r="J342" s="36"/>
      <c r="K342" s="36"/>
      <c r="L342" s="36"/>
      <c r="M342" s="804"/>
    </row>
    <row r="343" spans="1:13" s="22" customFormat="1" ht="14.25" customHeight="1">
      <c r="A343" s="15">
        <v>19</v>
      </c>
      <c r="B343" s="416"/>
      <c r="C343" s="416">
        <v>1</v>
      </c>
      <c r="D343" s="417"/>
      <c r="E343" s="16"/>
      <c r="F343" s="23" t="s">
        <v>1813</v>
      </c>
      <c r="G343" s="24"/>
      <c r="H343" s="19"/>
      <c r="I343" s="25"/>
      <c r="J343" s="21"/>
      <c r="K343" s="21"/>
      <c r="L343" s="21"/>
      <c r="M343" s="802"/>
    </row>
    <row r="344" spans="1:13" s="22" customFormat="1" ht="14.25" customHeight="1">
      <c r="A344" s="15"/>
      <c r="B344" s="416"/>
      <c r="C344" s="416"/>
      <c r="D344" s="417">
        <v>1</v>
      </c>
      <c r="E344" s="16"/>
      <c r="F344" s="17"/>
      <c r="G344" s="18"/>
      <c r="H344" s="19" t="s">
        <v>1266</v>
      </c>
      <c r="I344" s="25"/>
      <c r="J344" s="418">
        <v>19918</v>
      </c>
      <c r="K344" s="418">
        <v>24434</v>
      </c>
      <c r="L344" s="418">
        <v>24434</v>
      </c>
      <c r="M344" s="801">
        <f>L344/K344*100</f>
        <v>100</v>
      </c>
    </row>
    <row r="345" spans="1:13" s="22" customFormat="1" ht="15" customHeight="1">
      <c r="A345" s="15"/>
      <c r="B345" s="416"/>
      <c r="C345" s="416"/>
      <c r="D345" s="417">
        <v>4</v>
      </c>
      <c r="E345" s="16"/>
      <c r="F345" s="17"/>
      <c r="G345" s="18"/>
      <c r="H345" s="19" t="s">
        <v>1900</v>
      </c>
      <c r="I345" s="25"/>
      <c r="J345" s="418"/>
      <c r="K345" s="418">
        <v>632</v>
      </c>
      <c r="L345" s="418">
        <v>632</v>
      </c>
      <c r="M345" s="801">
        <f>L345/K345*100</f>
        <v>100</v>
      </c>
    </row>
    <row r="346" spans="1:13" s="22" customFormat="1" ht="14.25" customHeight="1">
      <c r="A346" s="15"/>
      <c r="B346" s="416"/>
      <c r="C346" s="416"/>
      <c r="D346" s="417">
        <v>5</v>
      </c>
      <c r="E346" s="16"/>
      <c r="F346" s="17"/>
      <c r="G346" s="18"/>
      <c r="H346" s="19" t="s">
        <v>1239</v>
      </c>
      <c r="I346" s="25"/>
      <c r="J346" s="418"/>
      <c r="K346" s="418">
        <v>1650</v>
      </c>
      <c r="L346" s="418">
        <v>1650</v>
      </c>
      <c r="M346" s="801">
        <f>L346/K346*100</f>
        <v>100</v>
      </c>
    </row>
    <row r="347" spans="1:13" s="22" customFormat="1" ht="14.25" customHeight="1">
      <c r="A347" s="15"/>
      <c r="B347" s="416"/>
      <c r="C347" s="416"/>
      <c r="D347" s="417">
        <v>6</v>
      </c>
      <c r="E347" s="16"/>
      <c r="F347" s="17"/>
      <c r="G347" s="18"/>
      <c r="H347" s="19" t="s">
        <v>1267</v>
      </c>
      <c r="I347" s="25"/>
      <c r="J347" s="418"/>
      <c r="K347" s="418">
        <v>1143</v>
      </c>
      <c r="L347" s="418">
        <v>1143</v>
      </c>
      <c r="M347" s="801">
        <f>L347/K347*100</f>
        <v>100</v>
      </c>
    </row>
    <row r="348" spans="1:13" s="22" customFormat="1" ht="4.5" customHeight="1">
      <c r="A348" s="15"/>
      <c r="B348" s="416"/>
      <c r="C348" s="416"/>
      <c r="D348" s="417"/>
      <c r="E348" s="16"/>
      <c r="F348" s="17"/>
      <c r="G348" s="18"/>
      <c r="H348" s="19"/>
      <c r="I348" s="33"/>
      <c r="J348" s="34"/>
      <c r="K348" s="34"/>
      <c r="L348" s="34"/>
      <c r="M348" s="802"/>
    </row>
    <row r="349" spans="1:13" s="22" customFormat="1" ht="13.5" customHeight="1">
      <c r="A349" s="15"/>
      <c r="B349" s="416"/>
      <c r="C349" s="416"/>
      <c r="D349" s="417"/>
      <c r="E349" s="16"/>
      <c r="F349" s="27" t="s">
        <v>1773</v>
      </c>
      <c r="G349" s="28"/>
      <c r="H349" s="29"/>
      <c r="I349" s="30"/>
      <c r="J349" s="31">
        <f>SUM(J342:J348)</f>
        <v>19918</v>
      </c>
      <c r="K349" s="31">
        <f>SUM(K342:K348)</f>
        <v>27859</v>
      </c>
      <c r="L349" s="31">
        <f>SUM(L342:L348)</f>
        <v>27859</v>
      </c>
      <c r="M349" s="868">
        <f>L349/K349*100</f>
        <v>100</v>
      </c>
    </row>
    <row r="350" spans="1:13" s="22" customFormat="1" ht="6.75" customHeight="1">
      <c r="A350" s="15"/>
      <c r="B350" s="416"/>
      <c r="C350" s="416"/>
      <c r="D350" s="417"/>
      <c r="E350" s="16"/>
      <c r="F350" s="39"/>
      <c r="G350" s="40"/>
      <c r="H350" s="41"/>
      <c r="I350" s="42"/>
      <c r="J350" s="36"/>
      <c r="K350" s="36"/>
      <c r="L350" s="36"/>
      <c r="M350" s="804"/>
    </row>
    <row r="351" spans="1:13" s="22" customFormat="1" ht="14.25" customHeight="1">
      <c r="A351" s="15">
        <v>20</v>
      </c>
      <c r="B351" s="416"/>
      <c r="C351" s="416">
        <v>1</v>
      </c>
      <c r="D351" s="417"/>
      <c r="E351" s="16"/>
      <c r="F351" s="23" t="s">
        <v>1814</v>
      </c>
      <c r="G351" s="18"/>
      <c r="H351" s="19"/>
      <c r="I351" s="33"/>
      <c r="J351" s="34"/>
      <c r="K351" s="34"/>
      <c r="L351" s="34"/>
      <c r="M351" s="805"/>
    </row>
    <row r="352" spans="1:13" s="22" customFormat="1" ht="14.25" customHeight="1">
      <c r="A352" s="15"/>
      <c r="B352" s="416"/>
      <c r="C352" s="416"/>
      <c r="D352" s="417">
        <v>1</v>
      </c>
      <c r="E352" s="16"/>
      <c r="F352" s="17"/>
      <c r="G352" s="18"/>
      <c r="H352" s="19" t="s">
        <v>1266</v>
      </c>
      <c r="I352" s="25"/>
      <c r="J352" s="418">
        <v>11000</v>
      </c>
      <c r="K352" s="418">
        <v>15640</v>
      </c>
      <c r="L352" s="418">
        <v>15640</v>
      </c>
      <c r="M352" s="801">
        <f>L352/K352*100</f>
        <v>100</v>
      </c>
    </row>
    <row r="353" spans="1:13" s="22" customFormat="1" ht="14.25" customHeight="1">
      <c r="A353" s="15"/>
      <c r="B353" s="416"/>
      <c r="C353" s="416"/>
      <c r="D353" s="417">
        <v>2</v>
      </c>
      <c r="E353" s="16"/>
      <c r="F353" s="17"/>
      <c r="G353" s="18"/>
      <c r="H353" s="19" t="s">
        <v>1269</v>
      </c>
      <c r="I353" s="25"/>
      <c r="J353" s="418"/>
      <c r="K353" s="418">
        <v>396</v>
      </c>
      <c r="L353" s="418">
        <v>396</v>
      </c>
      <c r="M353" s="801">
        <f>L353/K353*100</f>
        <v>100</v>
      </c>
    </row>
    <row r="354" spans="1:13" s="22" customFormat="1" ht="15" customHeight="1">
      <c r="A354" s="15"/>
      <c r="B354" s="416"/>
      <c r="C354" s="416"/>
      <c r="D354" s="417">
        <v>4</v>
      </c>
      <c r="E354" s="16"/>
      <c r="F354" s="17"/>
      <c r="G354" s="18"/>
      <c r="H354" s="19" t="s">
        <v>1900</v>
      </c>
      <c r="I354" s="25"/>
      <c r="J354" s="418"/>
      <c r="K354" s="418">
        <v>1330</v>
      </c>
      <c r="L354" s="418">
        <v>1330</v>
      </c>
      <c r="M354" s="801">
        <f>L354/K354*100</f>
        <v>100</v>
      </c>
    </row>
    <row r="355" spans="1:13" s="22" customFormat="1" ht="14.25" customHeight="1">
      <c r="A355" s="15"/>
      <c r="B355" s="416"/>
      <c r="C355" s="416"/>
      <c r="D355" s="417">
        <v>5</v>
      </c>
      <c r="E355" s="16"/>
      <c r="F355" s="17"/>
      <c r="G355" s="18"/>
      <c r="H355" s="19" t="s">
        <v>1239</v>
      </c>
      <c r="I355" s="25"/>
      <c r="J355" s="418"/>
      <c r="K355" s="418">
        <v>4</v>
      </c>
      <c r="L355" s="418">
        <v>4</v>
      </c>
      <c r="M355" s="801">
        <f>L355/K355*100</f>
        <v>100</v>
      </c>
    </row>
    <row r="356" spans="1:13" s="22" customFormat="1" ht="14.25" customHeight="1">
      <c r="A356" s="15"/>
      <c r="B356" s="416"/>
      <c r="C356" s="416"/>
      <c r="D356" s="417">
        <v>6</v>
      </c>
      <c r="E356" s="16"/>
      <c r="F356" s="17"/>
      <c r="G356" s="18"/>
      <c r="H356" s="19" t="s">
        <v>1267</v>
      </c>
      <c r="I356" s="25"/>
      <c r="J356" s="418"/>
      <c r="K356" s="418">
        <v>19588</v>
      </c>
      <c r="L356" s="418">
        <v>19588</v>
      </c>
      <c r="M356" s="801">
        <f>L356/K356*100</f>
        <v>100</v>
      </c>
    </row>
    <row r="357" spans="1:13" s="22" customFormat="1" ht="5.25" customHeight="1">
      <c r="A357" s="15"/>
      <c r="B357" s="416"/>
      <c r="C357" s="416"/>
      <c r="D357" s="417"/>
      <c r="E357" s="16"/>
      <c r="F357" s="23"/>
      <c r="G357" s="18"/>
      <c r="H357" s="19"/>
      <c r="I357" s="33"/>
      <c r="J357" s="34"/>
      <c r="K357" s="34"/>
      <c r="L357" s="34"/>
      <c r="M357" s="802"/>
    </row>
    <row r="358" spans="1:13" s="22" customFormat="1" ht="15" customHeight="1">
      <c r="A358" s="15"/>
      <c r="B358" s="416"/>
      <c r="C358" s="416"/>
      <c r="D358" s="417"/>
      <c r="E358" s="16"/>
      <c r="F358" s="27" t="s">
        <v>1773</v>
      </c>
      <c r="G358" s="28"/>
      <c r="H358" s="29"/>
      <c r="I358" s="30"/>
      <c r="J358" s="31">
        <f>SUM(J350:J357)</f>
        <v>11000</v>
      </c>
      <c r="K358" s="31">
        <f>SUM(K350:K357)</f>
        <v>36958</v>
      </c>
      <c r="L358" s="31">
        <f>SUM(L350:L357)</f>
        <v>36958</v>
      </c>
      <c r="M358" s="868">
        <f>L358/K358*100</f>
        <v>100</v>
      </c>
    </row>
    <row r="359" spans="1:13" s="22" customFormat="1" ht="5.25" customHeight="1">
      <c r="A359" s="15"/>
      <c r="B359" s="416"/>
      <c r="C359" s="416"/>
      <c r="D359" s="417"/>
      <c r="E359" s="16"/>
      <c r="F359" s="17"/>
      <c r="G359" s="18"/>
      <c r="H359" s="19"/>
      <c r="I359" s="33"/>
      <c r="J359" s="34"/>
      <c r="K359" s="34"/>
      <c r="L359" s="34"/>
      <c r="M359" s="805"/>
    </row>
    <row r="360" spans="1:13" s="22" customFormat="1" ht="14.25" customHeight="1">
      <c r="A360" s="15">
        <v>21</v>
      </c>
      <c r="B360" s="416"/>
      <c r="C360" s="416">
        <v>2</v>
      </c>
      <c r="D360" s="417"/>
      <c r="E360" s="16"/>
      <c r="F360" s="23" t="s">
        <v>384</v>
      </c>
      <c r="G360" s="24"/>
      <c r="H360" s="19"/>
      <c r="I360" s="25"/>
      <c r="J360" s="21"/>
      <c r="K360" s="21"/>
      <c r="L360" s="21"/>
      <c r="M360" s="802"/>
    </row>
    <row r="361" spans="1:13" s="22" customFormat="1" ht="14.25" customHeight="1">
      <c r="A361" s="15"/>
      <c r="B361" s="416"/>
      <c r="C361" s="416"/>
      <c r="D361" s="417">
        <v>1</v>
      </c>
      <c r="E361" s="16"/>
      <c r="F361" s="17"/>
      <c r="G361" s="18"/>
      <c r="H361" s="19" t="s">
        <v>1266</v>
      </c>
      <c r="I361" s="25"/>
      <c r="J361" s="418">
        <v>6500</v>
      </c>
      <c r="K361" s="418">
        <v>6500</v>
      </c>
      <c r="L361" s="418">
        <v>7982</v>
      </c>
      <c r="M361" s="801">
        <f>L361/K361*100</f>
        <v>122.8</v>
      </c>
    </row>
    <row r="362" spans="1:13" s="22" customFormat="1" ht="15" customHeight="1">
      <c r="A362" s="15"/>
      <c r="B362" s="416"/>
      <c r="C362" s="416"/>
      <c r="D362" s="417">
        <v>2</v>
      </c>
      <c r="E362" s="16"/>
      <c r="F362" s="17"/>
      <c r="G362" s="18"/>
      <c r="H362" s="19" t="s">
        <v>1899</v>
      </c>
      <c r="I362" s="25"/>
      <c r="J362" s="418"/>
      <c r="K362" s="418">
        <v>137</v>
      </c>
      <c r="L362" s="418">
        <v>137</v>
      </c>
      <c r="M362" s="801">
        <f>L362/K362*100</f>
        <v>100</v>
      </c>
    </row>
    <row r="363" spans="1:13" s="22" customFormat="1" ht="14.25" customHeight="1">
      <c r="A363" s="15"/>
      <c r="B363" s="416"/>
      <c r="C363" s="416"/>
      <c r="D363" s="417">
        <v>6</v>
      </c>
      <c r="E363" s="16"/>
      <c r="F363" s="17"/>
      <c r="G363" s="18"/>
      <c r="H363" s="19" t="s">
        <v>1267</v>
      </c>
      <c r="I363" s="25"/>
      <c r="J363" s="418"/>
      <c r="K363" s="418">
        <v>2030</v>
      </c>
      <c r="L363" s="418">
        <v>2030</v>
      </c>
      <c r="M363" s="801">
        <f>L363/K363*100</f>
        <v>100</v>
      </c>
    </row>
    <row r="364" spans="1:13" s="22" customFormat="1" ht="4.5" customHeight="1">
      <c r="A364" s="15"/>
      <c r="B364" s="416"/>
      <c r="C364" s="416"/>
      <c r="D364" s="417"/>
      <c r="E364" s="16"/>
      <c r="F364" s="17"/>
      <c r="G364" s="18"/>
      <c r="H364" s="19"/>
      <c r="I364" s="25"/>
      <c r="J364" s="418"/>
      <c r="K364" s="418"/>
      <c r="L364" s="418"/>
      <c r="M364" s="802"/>
    </row>
    <row r="365" spans="1:13" s="22" customFormat="1" ht="15" customHeight="1">
      <c r="A365" s="15"/>
      <c r="B365" s="416"/>
      <c r="C365" s="416"/>
      <c r="D365" s="417"/>
      <c r="E365" s="16"/>
      <c r="F365" s="27" t="s">
        <v>1773</v>
      </c>
      <c r="G365" s="28"/>
      <c r="H365" s="29"/>
      <c r="I365" s="30"/>
      <c r="J365" s="31">
        <f>SUM(J359:J364)</f>
        <v>6500</v>
      </c>
      <c r="K365" s="31">
        <f>SUM(K359:K364)</f>
        <v>8667</v>
      </c>
      <c r="L365" s="31">
        <f>SUM(L359:L364)</f>
        <v>10149</v>
      </c>
      <c r="M365" s="868">
        <f>L365/K365*100</f>
        <v>117.0993423329872</v>
      </c>
    </row>
    <row r="366" spans="1:13" s="22" customFormat="1" ht="4.5" customHeight="1">
      <c r="A366" s="15"/>
      <c r="B366" s="416"/>
      <c r="C366" s="416"/>
      <c r="D366" s="417"/>
      <c r="E366" s="16"/>
      <c r="F366" s="17"/>
      <c r="G366" s="18"/>
      <c r="H366" s="19"/>
      <c r="I366" s="33"/>
      <c r="J366" s="34"/>
      <c r="K366" s="34"/>
      <c r="L366" s="34"/>
      <c r="M366" s="805"/>
    </row>
    <row r="367" spans="1:13" s="22" customFormat="1" ht="12" customHeight="1">
      <c r="A367" s="15">
        <v>22</v>
      </c>
      <c r="B367" s="416"/>
      <c r="C367" s="416">
        <v>2</v>
      </c>
      <c r="D367" s="417"/>
      <c r="E367" s="16"/>
      <c r="F367" s="23" t="s">
        <v>1908</v>
      </c>
      <c r="G367" s="24"/>
      <c r="H367" s="19"/>
      <c r="I367" s="25"/>
      <c r="J367" s="21"/>
      <c r="K367" s="21"/>
      <c r="L367" s="21"/>
      <c r="M367" s="802"/>
    </row>
    <row r="368" spans="1:13" s="22" customFormat="1" ht="14.25" customHeight="1">
      <c r="A368" s="15"/>
      <c r="B368" s="416">
        <v>1</v>
      </c>
      <c r="C368" s="416"/>
      <c r="D368" s="417"/>
      <c r="E368" s="16"/>
      <c r="F368" s="23"/>
      <c r="G368" s="24" t="s">
        <v>1908</v>
      </c>
      <c r="H368" s="19"/>
      <c r="I368" s="25"/>
      <c r="J368" s="21"/>
      <c r="K368" s="21"/>
      <c r="L368" s="21"/>
      <c r="M368" s="802"/>
    </row>
    <row r="369" spans="1:13" s="22" customFormat="1" ht="14.25" customHeight="1">
      <c r="A369" s="15"/>
      <c r="B369" s="416"/>
      <c r="C369" s="416"/>
      <c r="D369" s="417">
        <v>1</v>
      </c>
      <c r="E369" s="16"/>
      <c r="F369" s="17"/>
      <c r="G369" s="18"/>
      <c r="H369" s="19" t="s">
        <v>1266</v>
      </c>
      <c r="I369" s="25"/>
      <c r="J369" s="418">
        <v>1000</v>
      </c>
      <c r="K369" s="418">
        <v>2670</v>
      </c>
      <c r="L369" s="418">
        <v>2670</v>
      </c>
      <c r="M369" s="801">
        <f>L369/K369*100</f>
        <v>100</v>
      </c>
    </row>
    <row r="370" spans="1:13" s="22" customFormat="1" ht="14.25" customHeight="1">
      <c r="A370" s="15"/>
      <c r="B370" s="416"/>
      <c r="C370" s="416"/>
      <c r="D370" s="417">
        <v>2</v>
      </c>
      <c r="E370" s="16"/>
      <c r="F370" s="17"/>
      <c r="G370" s="18"/>
      <c r="H370" s="19" t="s">
        <v>1899</v>
      </c>
      <c r="I370" s="25"/>
      <c r="J370" s="418">
        <v>6919</v>
      </c>
      <c r="K370" s="418">
        <v>11515</v>
      </c>
      <c r="L370" s="418">
        <v>11515</v>
      </c>
      <c r="M370" s="801">
        <f>L370/K370*100</f>
        <v>100</v>
      </c>
    </row>
    <row r="371" spans="1:13" s="22" customFormat="1" ht="14.25" customHeight="1">
      <c r="A371" s="15"/>
      <c r="B371" s="416"/>
      <c r="C371" s="416"/>
      <c r="D371" s="417">
        <v>4</v>
      </c>
      <c r="E371" s="16"/>
      <c r="F371" s="17"/>
      <c r="G371" s="18"/>
      <c r="H371" s="19" t="s">
        <v>1900</v>
      </c>
      <c r="I371" s="25"/>
      <c r="J371" s="418"/>
      <c r="K371" s="418">
        <v>1500</v>
      </c>
      <c r="L371" s="418">
        <v>1500</v>
      </c>
      <c r="M371" s="801">
        <f>L371/K371*100</f>
        <v>100</v>
      </c>
    </row>
    <row r="372" spans="1:13" s="22" customFormat="1" ht="14.25" customHeight="1">
      <c r="A372" s="15"/>
      <c r="B372" s="416"/>
      <c r="C372" s="416"/>
      <c r="D372" s="417">
        <v>6</v>
      </c>
      <c r="E372" s="16"/>
      <c r="F372" s="17"/>
      <c r="G372" s="18"/>
      <c r="H372" s="19" t="s">
        <v>1267</v>
      </c>
      <c r="I372" s="25"/>
      <c r="J372" s="418"/>
      <c r="K372" s="418">
        <v>7420</v>
      </c>
      <c r="L372" s="418">
        <v>7420</v>
      </c>
      <c r="M372" s="801">
        <f>L372/K372*100</f>
        <v>100</v>
      </c>
    </row>
    <row r="373" spans="1:13" s="22" customFormat="1" ht="7.5" customHeight="1">
      <c r="A373" s="15"/>
      <c r="B373" s="416"/>
      <c r="C373" s="416"/>
      <c r="D373" s="417"/>
      <c r="E373" s="16"/>
      <c r="F373" s="17"/>
      <c r="G373" s="18"/>
      <c r="H373" s="19"/>
      <c r="I373" s="25"/>
      <c r="J373" s="418"/>
      <c r="K373" s="418"/>
      <c r="L373" s="418"/>
      <c r="M373" s="802"/>
    </row>
    <row r="374" spans="1:13" s="22" customFormat="1" ht="14.25" customHeight="1">
      <c r="A374" s="15"/>
      <c r="B374" s="416"/>
      <c r="C374" s="416"/>
      <c r="D374" s="417"/>
      <c r="E374" s="16"/>
      <c r="F374" s="920" t="s">
        <v>1791</v>
      </c>
      <c r="G374" s="921"/>
      <c r="H374" s="921"/>
      <c r="I374" s="922"/>
      <c r="J374" s="446">
        <f>SUM(J369:J373)</f>
        <v>7919</v>
      </c>
      <c r="K374" s="446">
        <f>SUM(K369:K373)</f>
        <v>23105</v>
      </c>
      <c r="L374" s="446">
        <f>SUM(L369:L373)</f>
        <v>23105</v>
      </c>
      <c r="M374" s="868">
        <f>L374/K374*100</f>
        <v>100</v>
      </c>
    </row>
    <row r="375" spans="1:13" s="22" customFormat="1" ht="3" customHeight="1">
      <c r="A375" s="15"/>
      <c r="B375" s="416"/>
      <c r="C375" s="416"/>
      <c r="D375" s="417"/>
      <c r="E375" s="16"/>
      <c r="F375" s="17"/>
      <c r="G375" s="18"/>
      <c r="H375" s="19"/>
      <c r="I375" s="25"/>
      <c r="J375" s="418"/>
      <c r="K375" s="418"/>
      <c r="L375" s="418"/>
      <c r="M375" s="802"/>
    </row>
    <row r="376" spans="1:13" s="22" customFormat="1" ht="12.75" customHeight="1">
      <c r="A376" s="15"/>
      <c r="B376" s="416">
        <v>2</v>
      </c>
      <c r="C376" s="416"/>
      <c r="D376" s="417"/>
      <c r="E376" s="16"/>
      <c r="F376" s="17"/>
      <c r="G376" s="24" t="s">
        <v>467</v>
      </c>
      <c r="H376" s="19"/>
      <c r="I376" s="25"/>
      <c r="J376" s="418"/>
      <c r="K376" s="418"/>
      <c r="L376" s="418"/>
      <c r="M376" s="802"/>
    </row>
    <row r="377" spans="1:13" s="22" customFormat="1" ht="12.75" customHeight="1">
      <c r="A377" s="15"/>
      <c r="B377" s="416"/>
      <c r="C377" s="416"/>
      <c r="D377" s="417">
        <v>1</v>
      </c>
      <c r="E377" s="16"/>
      <c r="F377" s="17"/>
      <c r="G377" s="18"/>
      <c r="H377" s="19" t="s">
        <v>1266</v>
      </c>
      <c r="I377" s="25"/>
      <c r="J377" s="418"/>
      <c r="K377" s="418"/>
      <c r="L377" s="418"/>
      <c r="M377" s="802"/>
    </row>
    <row r="378" spans="1:13" s="22" customFormat="1" ht="12.75" customHeight="1">
      <c r="A378" s="15"/>
      <c r="B378" s="416"/>
      <c r="C378" s="416"/>
      <c r="D378" s="417">
        <v>2</v>
      </c>
      <c r="E378" s="16"/>
      <c r="F378" s="17"/>
      <c r="G378" s="18"/>
      <c r="H378" s="19" t="s">
        <v>1899</v>
      </c>
      <c r="I378" s="25"/>
      <c r="J378" s="418">
        <v>6102</v>
      </c>
      <c r="K378" s="418">
        <v>6102</v>
      </c>
      <c r="L378" s="418">
        <v>6102</v>
      </c>
      <c r="M378" s="801">
        <f>L378/K378*100</f>
        <v>100</v>
      </c>
    </row>
    <row r="379" spans="1:13" s="22" customFormat="1" ht="14.25" customHeight="1">
      <c r="A379" s="15"/>
      <c r="B379" s="416"/>
      <c r="C379" s="416"/>
      <c r="D379" s="417">
        <v>4</v>
      </c>
      <c r="E379" s="16"/>
      <c r="F379" s="17"/>
      <c r="G379" s="18"/>
      <c r="H379" s="19" t="s">
        <v>1900</v>
      </c>
      <c r="I379" s="25"/>
      <c r="J379" s="418"/>
      <c r="K379" s="418"/>
      <c r="L379" s="418"/>
      <c r="M379" s="802"/>
    </row>
    <row r="380" spans="1:13" s="22" customFormat="1" ht="16.5" customHeight="1">
      <c r="A380" s="15"/>
      <c r="B380" s="416"/>
      <c r="C380" s="416"/>
      <c r="D380" s="417">
        <v>6</v>
      </c>
      <c r="E380" s="16"/>
      <c r="F380" s="17"/>
      <c r="G380" s="18"/>
      <c r="H380" s="19" t="s">
        <v>1267</v>
      </c>
      <c r="I380" s="25"/>
      <c r="J380" s="418"/>
      <c r="K380" s="418"/>
      <c r="L380" s="418"/>
      <c r="M380" s="802"/>
    </row>
    <row r="381" spans="1:13" s="22" customFormat="1" ht="0.75" customHeight="1">
      <c r="A381" s="15"/>
      <c r="B381" s="416"/>
      <c r="C381" s="416"/>
      <c r="D381" s="417"/>
      <c r="E381" s="16"/>
      <c r="F381" s="17"/>
      <c r="G381" s="18"/>
      <c r="H381" s="19"/>
      <c r="I381" s="25"/>
      <c r="J381" s="418"/>
      <c r="K381" s="418"/>
      <c r="L381" s="418"/>
      <c r="M381" s="802"/>
    </row>
    <row r="382" spans="1:13" s="22" customFormat="1" ht="11.25" customHeight="1">
      <c r="A382" s="15"/>
      <c r="B382" s="416"/>
      <c r="C382" s="416"/>
      <c r="D382" s="417"/>
      <c r="E382" s="16"/>
      <c r="F382" s="920" t="s">
        <v>1791</v>
      </c>
      <c r="G382" s="921"/>
      <c r="H382" s="921"/>
      <c r="I382" s="922"/>
      <c r="J382" s="446">
        <f>SUM(J377:J381)</f>
        <v>6102</v>
      </c>
      <c r="K382" s="446">
        <f>SUM(K377:K381)</f>
        <v>6102</v>
      </c>
      <c r="L382" s="446">
        <f>SUM(L377:L381)</f>
        <v>6102</v>
      </c>
      <c r="M382" s="868">
        <f>L382/K382*100</f>
        <v>100</v>
      </c>
    </row>
    <row r="383" spans="1:13" s="22" customFormat="1" ht="16.5" customHeight="1" hidden="1">
      <c r="A383" s="15"/>
      <c r="B383" s="416"/>
      <c r="C383" s="416"/>
      <c r="D383" s="417"/>
      <c r="E383" s="16"/>
      <c r="F383" s="447"/>
      <c r="G383" s="448"/>
      <c r="H383" s="448"/>
      <c r="I383" s="448"/>
      <c r="J383" s="449"/>
      <c r="K383" s="449"/>
      <c r="L383" s="449"/>
      <c r="M383" s="809"/>
    </row>
    <row r="384" spans="1:13" s="22" customFormat="1" ht="12.75" customHeight="1">
      <c r="A384" s="15">
        <v>22</v>
      </c>
      <c r="B384" s="416"/>
      <c r="C384" s="416">
        <v>2</v>
      </c>
      <c r="D384" s="417"/>
      <c r="E384" s="16"/>
      <c r="F384" s="23" t="s">
        <v>1908</v>
      </c>
      <c r="G384" s="448"/>
      <c r="H384" s="448"/>
      <c r="I384" s="448"/>
      <c r="J384" s="449"/>
      <c r="K384" s="449"/>
      <c r="L384" s="449"/>
      <c r="M384" s="809"/>
    </row>
    <row r="385" spans="1:13" s="22" customFormat="1" ht="14.25" customHeight="1">
      <c r="A385" s="15"/>
      <c r="B385" s="416"/>
      <c r="C385" s="416"/>
      <c r="D385" s="417"/>
      <c r="E385" s="16"/>
      <c r="F385" s="23" t="s">
        <v>475</v>
      </c>
      <c r="G385" s="448"/>
      <c r="H385" s="448"/>
      <c r="I385" s="448"/>
      <c r="J385" s="449"/>
      <c r="K385" s="449"/>
      <c r="L385" s="449"/>
      <c r="M385" s="809"/>
    </row>
    <row r="386" spans="1:13" s="22" customFormat="1" ht="13.5" customHeight="1">
      <c r="A386" s="15"/>
      <c r="B386" s="416"/>
      <c r="C386" s="416"/>
      <c r="D386" s="417">
        <v>1</v>
      </c>
      <c r="E386" s="16"/>
      <c r="F386" s="17"/>
      <c r="G386" s="18"/>
      <c r="H386" s="19" t="s">
        <v>1266</v>
      </c>
      <c r="I386" s="25"/>
      <c r="J386" s="418">
        <f>J369</f>
        <v>1000</v>
      </c>
      <c r="K386" s="418">
        <v>2670</v>
      </c>
      <c r="L386" s="418">
        <v>2670</v>
      </c>
      <c r="M386" s="801">
        <f>L386/K386*100</f>
        <v>100</v>
      </c>
    </row>
    <row r="387" spans="1:13" s="22" customFormat="1" ht="15" customHeight="1">
      <c r="A387" s="15"/>
      <c r="B387" s="416"/>
      <c r="C387" s="416"/>
      <c r="D387" s="417">
        <v>2</v>
      </c>
      <c r="E387" s="16"/>
      <c r="F387" s="17"/>
      <c r="G387" s="18"/>
      <c r="H387" s="19" t="s">
        <v>1899</v>
      </c>
      <c r="I387" s="25"/>
      <c r="J387" s="418">
        <f>J378+J370</f>
        <v>13021</v>
      </c>
      <c r="K387" s="418">
        <v>17617</v>
      </c>
      <c r="L387" s="418">
        <v>17617</v>
      </c>
      <c r="M387" s="801">
        <f>L387/K387*100</f>
        <v>100</v>
      </c>
    </row>
    <row r="388" spans="1:13" s="22" customFormat="1" ht="15" customHeight="1">
      <c r="A388" s="15"/>
      <c r="B388" s="416"/>
      <c r="C388" s="416"/>
      <c r="D388" s="417">
        <v>4</v>
      </c>
      <c r="E388" s="16"/>
      <c r="F388" s="17"/>
      <c r="G388" s="18"/>
      <c r="H388" s="19" t="s">
        <v>1900</v>
      </c>
      <c r="I388" s="25"/>
      <c r="J388" s="418"/>
      <c r="K388" s="418">
        <v>1500</v>
      </c>
      <c r="L388" s="418">
        <v>1500</v>
      </c>
      <c r="M388" s="801">
        <f>L388/K388*100</f>
        <v>100</v>
      </c>
    </row>
    <row r="389" spans="1:13" s="22" customFormat="1" ht="15" customHeight="1">
      <c r="A389" s="15"/>
      <c r="B389" s="416"/>
      <c r="C389" s="416"/>
      <c r="D389" s="417">
        <v>6</v>
      </c>
      <c r="E389" s="16"/>
      <c r="F389" s="17"/>
      <c r="G389" s="18"/>
      <c r="H389" s="19" t="s">
        <v>1267</v>
      </c>
      <c r="I389" s="25"/>
      <c r="J389" s="418"/>
      <c r="K389" s="418">
        <v>7420</v>
      </c>
      <c r="L389" s="418">
        <v>7420</v>
      </c>
      <c r="M389" s="801">
        <f>L389/K389*100</f>
        <v>100</v>
      </c>
    </row>
    <row r="390" spans="1:13" s="22" customFormat="1" ht="6.75" customHeight="1">
      <c r="A390" s="15"/>
      <c r="B390" s="416"/>
      <c r="C390" s="416"/>
      <c r="D390" s="417"/>
      <c r="E390" s="16"/>
      <c r="F390" s="17"/>
      <c r="G390" s="18"/>
      <c r="H390" s="19"/>
      <c r="I390" s="25"/>
      <c r="J390" s="418"/>
      <c r="K390" s="418"/>
      <c r="L390" s="418"/>
      <c r="M390" s="802"/>
    </row>
    <row r="391" spans="1:13" s="22" customFormat="1" ht="16.5" customHeight="1">
      <c r="A391" s="15"/>
      <c r="B391" s="416"/>
      <c r="C391" s="416"/>
      <c r="D391" s="417"/>
      <c r="E391" s="16"/>
      <c r="F391" s="27" t="s">
        <v>1773</v>
      </c>
      <c r="G391" s="28"/>
      <c r="H391" s="29"/>
      <c r="I391" s="30"/>
      <c r="J391" s="31">
        <f>SUM(J386:J390)</f>
        <v>14021</v>
      </c>
      <c r="K391" s="31">
        <f>SUM(K386:K390)</f>
        <v>29207</v>
      </c>
      <c r="L391" s="31">
        <f>SUM(L386:L390)</f>
        <v>29207</v>
      </c>
      <c r="M391" s="868">
        <f>L391/K391*100</f>
        <v>100</v>
      </c>
    </row>
    <row r="392" spans="1:13" s="22" customFormat="1" ht="3.75" customHeight="1">
      <c r="A392" s="15"/>
      <c r="B392" s="416"/>
      <c r="C392" s="416"/>
      <c r="D392" s="417"/>
      <c r="E392" s="16"/>
      <c r="F392" s="39"/>
      <c r="G392" s="40"/>
      <c r="H392" s="41"/>
      <c r="I392" s="42"/>
      <c r="J392" s="36"/>
      <c r="K392" s="36"/>
      <c r="L392" s="36"/>
      <c r="M392" s="805"/>
    </row>
    <row r="393" spans="1:13" s="22" customFormat="1" ht="15.75" customHeight="1">
      <c r="A393" s="15">
        <v>23</v>
      </c>
      <c r="B393" s="416"/>
      <c r="C393" s="416">
        <v>2</v>
      </c>
      <c r="D393" s="417"/>
      <c r="E393" s="16"/>
      <c r="F393" s="56" t="s">
        <v>418</v>
      </c>
      <c r="G393" s="40"/>
      <c r="H393" s="41"/>
      <c r="I393" s="42"/>
      <c r="J393" s="36"/>
      <c r="K393" s="36"/>
      <c r="L393" s="36"/>
      <c r="M393" s="805"/>
    </row>
    <row r="394" spans="1:13" s="22" customFormat="1" ht="14.25" customHeight="1">
      <c r="A394" s="15"/>
      <c r="B394" s="416"/>
      <c r="C394" s="416"/>
      <c r="D394" s="417">
        <v>1</v>
      </c>
      <c r="E394" s="16"/>
      <c r="F394" s="39"/>
      <c r="G394" s="40"/>
      <c r="H394" s="429" t="s">
        <v>1266</v>
      </c>
      <c r="I394" s="42"/>
      <c r="J394" s="36"/>
      <c r="K394" s="418">
        <v>1064</v>
      </c>
      <c r="L394" s="418">
        <v>1064</v>
      </c>
      <c r="M394" s="801">
        <f>L394/K394*100</f>
        <v>100</v>
      </c>
    </row>
    <row r="395" spans="1:13" s="22" customFormat="1" ht="12.75" customHeight="1">
      <c r="A395" s="15"/>
      <c r="B395" s="416"/>
      <c r="C395" s="416"/>
      <c r="D395" s="417">
        <v>2</v>
      </c>
      <c r="E395" s="16"/>
      <c r="F395" s="39"/>
      <c r="G395" s="40"/>
      <c r="H395" s="429" t="s">
        <v>1899</v>
      </c>
      <c r="I395" s="42"/>
      <c r="J395" s="36"/>
      <c r="K395" s="418">
        <v>13816</v>
      </c>
      <c r="L395" s="418">
        <v>13816</v>
      </c>
      <c r="M395" s="801">
        <f>L395/K395*100</f>
        <v>100</v>
      </c>
    </row>
    <row r="396" spans="1:13" s="22" customFormat="1" ht="15" customHeight="1">
      <c r="A396" s="15"/>
      <c r="B396" s="416"/>
      <c r="C396" s="416"/>
      <c r="D396" s="417">
        <v>4</v>
      </c>
      <c r="E396" s="16"/>
      <c r="F396" s="17"/>
      <c r="G396" s="18"/>
      <c r="H396" s="19" t="s">
        <v>1900</v>
      </c>
      <c r="I396" s="25"/>
      <c r="J396" s="418"/>
      <c r="K396" s="418">
        <v>2134</v>
      </c>
      <c r="L396" s="418">
        <v>2134</v>
      </c>
      <c r="M396" s="801">
        <f>L396/K396*100</f>
        <v>100</v>
      </c>
    </row>
    <row r="397" spans="1:13" s="22" customFormat="1" ht="9.75" customHeight="1">
      <c r="A397" s="15"/>
      <c r="B397" s="416"/>
      <c r="C397" s="416"/>
      <c r="D397" s="417"/>
      <c r="E397" s="16"/>
      <c r="F397" s="39"/>
      <c r="G397" s="40"/>
      <c r="H397" s="41"/>
      <c r="I397" s="42"/>
      <c r="J397" s="36"/>
      <c r="K397" s="36"/>
      <c r="L397" s="36"/>
      <c r="M397" s="801"/>
    </row>
    <row r="398" spans="1:13" s="22" customFormat="1" ht="15" customHeight="1">
      <c r="A398" s="15"/>
      <c r="B398" s="416"/>
      <c r="C398" s="416"/>
      <c r="D398" s="417"/>
      <c r="E398" s="16"/>
      <c r="F398" s="27" t="s">
        <v>1773</v>
      </c>
      <c r="G398" s="28"/>
      <c r="H398" s="29"/>
      <c r="I398" s="30"/>
      <c r="J398" s="31">
        <f>SUM(J392:J397)</f>
        <v>0</v>
      </c>
      <c r="K398" s="31">
        <f>SUM(K392:K397)</f>
        <v>17014</v>
      </c>
      <c r="L398" s="31">
        <f>SUM(L392:L397)</f>
        <v>17014</v>
      </c>
      <c r="M398" s="868">
        <f>L398/K398*100</f>
        <v>100</v>
      </c>
    </row>
    <row r="399" spans="1:13" s="22" customFormat="1" ht="9" customHeight="1" thickBot="1">
      <c r="A399" s="15"/>
      <c r="B399" s="416"/>
      <c r="C399" s="416"/>
      <c r="D399" s="417"/>
      <c r="E399" s="16"/>
      <c r="F399" s="39"/>
      <c r="G399" s="40"/>
      <c r="H399" s="41"/>
      <c r="I399" s="42"/>
      <c r="J399" s="36"/>
      <c r="K399" s="36"/>
      <c r="L399" s="36"/>
      <c r="M399" s="810"/>
    </row>
    <row r="400" spans="1:13" s="22" customFormat="1" ht="3" customHeight="1" hidden="1" thickBot="1">
      <c r="A400" s="15"/>
      <c r="B400" s="416"/>
      <c r="C400" s="416"/>
      <c r="D400" s="417"/>
      <c r="E400" s="16"/>
      <c r="F400" s="17"/>
      <c r="G400" s="18"/>
      <c r="H400" s="19"/>
      <c r="I400" s="25"/>
      <c r="J400" s="418"/>
      <c r="K400" s="418"/>
      <c r="L400" s="418"/>
      <c r="M400" s="801"/>
    </row>
    <row r="401" spans="1:13" s="459" customFormat="1" ht="13.5" customHeight="1" thickBot="1">
      <c r="A401" s="450"/>
      <c r="B401" s="451"/>
      <c r="C401" s="451"/>
      <c r="D401" s="452"/>
      <c r="E401" s="453"/>
      <c r="F401" s="454" t="s">
        <v>1905</v>
      </c>
      <c r="G401" s="455"/>
      <c r="H401" s="456"/>
      <c r="I401" s="457"/>
      <c r="J401" s="458">
        <f>J391+SUM(J319:J365)/2+SUM(J63:J305)/2+SUM(J8:J50)/2</f>
        <v>830800</v>
      </c>
      <c r="K401" s="458">
        <f>K398+K391+SUM(K320:K365)/2+K317+SUM(K64:K147)/2+K60+SUM(K10:K25)/2</f>
        <v>1441835</v>
      </c>
      <c r="L401" s="458">
        <f>L398+L391+SUM(L320:L365)/2+L317+SUM(L64:L147)/2+L60+SUM(L10:L25)/2</f>
        <v>1431263</v>
      </c>
      <c r="M401" s="816">
        <f>L401/K401*100</f>
        <v>99.26676769533267</v>
      </c>
    </row>
    <row r="402" spans="1:13" s="22" customFormat="1" ht="15" customHeight="1">
      <c r="A402" s="15"/>
      <c r="B402" s="43"/>
      <c r="C402" s="43"/>
      <c r="D402" s="44"/>
      <c r="E402" s="16"/>
      <c r="F402" s="17"/>
      <c r="G402" s="18"/>
      <c r="H402" s="19"/>
      <c r="I402" s="20"/>
      <c r="J402" s="21"/>
      <c r="K402" s="21"/>
      <c r="L402" s="21"/>
      <c r="M402" s="801"/>
    </row>
    <row r="403" spans="1:13" s="22" customFormat="1" ht="17.25" customHeight="1">
      <c r="A403" s="15"/>
      <c r="B403" s="43"/>
      <c r="C403" s="43"/>
      <c r="D403" s="44"/>
      <c r="E403" s="16"/>
      <c r="F403" s="67" t="s">
        <v>1816</v>
      </c>
      <c r="G403" s="68"/>
      <c r="H403" s="69"/>
      <c r="I403" s="70"/>
      <c r="J403" s="21"/>
      <c r="K403" s="21"/>
      <c r="L403" s="21"/>
      <c r="M403" s="801"/>
    </row>
    <row r="404" spans="1:13" s="22" customFormat="1" ht="17.25" customHeight="1">
      <c r="A404" s="15"/>
      <c r="B404" s="43"/>
      <c r="C404" s="43"/>
      <c r="D404" s="44"/>
      <c r="E404" s="16"/>
      <c r="F404" s="17"/>
      <c r="G404" s="18"/>
      <c r="H404" s="19"/>
      <c r="I404" s="20"/>
      <c r="J404" s="21"/>
      <c r="K404" s="21"/>
      <c r="L404" s="21"/>
      <c r="M404" s="801"/>
    </row>
    <row r="405" spans="1:13" s="22" customFormat="1" ht="14.25" customHeight="1">
      <c r="A405" s="15">
        <v>1</v>
      </c>
      <c r="B405" s="43"/>
      <c r="C405" s="43"/>
      <c r="D405" s="44"/>
      <c r="E405" s="16"/>
      <c r="F405" s="23" t="s">
        <v>1273</v>
      </c>
      <c r="G405" s="24"/>
      <c r="H405" s="19"/>
      <c r="I405" s="20"/>
      <c r="J405" s="21"/>
      <c r="K405" s="21"/>
      <c r="L405" s="21"/>
      <c r="M405" s="801"/>
    </row>
    <row r="406" spans="1:13" s="22" customFormat="1" ht="14.25" customHeight="1">
      <c r="A406" s="15"/>
      <c r="B406" s="43"/>
      <c r="C406" s="43">
        <v>1</v>
      </c>
      <c r="D406" s="44"/>
      <c r="E406" s="16">
        <v>1</v>
      </c>
      <c r="F406" s="17"/>
      <c r="G406" s="18"/>
      <c r="H406" s="19"/>
      <c r="I406" s="25" t="s">
        <v>1274</v>
      </c>
      <c r="J406" s="21">
        <v>11000</v>
      </c>
      <c r="K406" s="21">
        <v>11250</v>
      </c>
      <c r="L406" s="21">
        <v>13013</v>
      </c>
      <c r="M406" s="801">
        <f aca="true" t="shared" si="2" ref="M406:M413">L406/K406*100</f>
        <v>115.6711111111111</v>
      </c>
    </row>
    <row r="407" spans="1:13" s="22" customFormat="1" ht="14.25" customHeight="1">
      <c r="A407" s="15"/>
      <c r="B407" s="43"/>
      <c r="C407" s="43">
        <v>1</v>
      </c>
      <c r="D407" s="44"/>
      <c r="E407" s="16">
        <v>2</v>
      </c>
      <c r="F407" s="17"/>
      <c r="G407" s="18"/>
      <c r="H407" s="19"/>
      <c r="I407" s="25" t="s">
        <v>1275</v>
      </c>
      <c r="J407" s="46">
        <v>600</v>
      </c>
      <c r="K407" s="46">
        <v>1036</v>
      </c>
      <c r="L407" s="21">
        <v>2478</v>
      </c>
      <c r="M407" s="801">
        <f t="shared" si="2"/>
        <v>239.18918918918922</v>
      </c>
    </row>
    <row r="408" spans="1:13" s="22" customFormat="1" ht="14.25" customHeight="1">
      <c r="A408" s="15"/>
      <c r="B408" s="43"/>
      <c r="C408" s="43">
        <v>1</v>
      </c>
      <c r="D408" s="44"/>
      <c r="E408" s="16">
        <v>3</v>
      </c>
      <c r="F408" s="17"/>
      <c r="G408" s="18"/>
      <c r="H408" s="19"/>
      <c r="I408" s="25" t="s">
        <v>1276</v>
      </c>
      <c r="J408" s="46">
        <v>50</v>
      </c>
      <c r="K408" s="46">
        <v>50</v>
      </c>
      <c r="L408" s="21">
        <v>206</v>
      </c>
      <c r="M408" s="801">
        <f t="shared" si="2"/>
        <v>412</v>
      </c>
    </row>
    <row r="409" spans="1:13" s="22" customFormat="1" ht="14.25" customHeight="1">
      <c r="A409" s="15"/>
      <c r="B409" s="43"/>
      <c r="C409" s="43">
        <v>1</v>
      </c>
      <c r="D409" s="44"/>
      <c r="E409" s="16">
        <v>4</v>
      </c>
      <c r="F409" s="17"/>
      <c r="G409" s="18"/>
      <c r="H409" s="19"/>
      <c r="I409" s="25" t="s">
        <v>1277</v>
      </c>
      <c r="J409" s="46">
        <v>100</v>
      </c>
      <c r="K409" s="46">
        <v>100</v>
      </c>
      <c r="L409" s="21">
        <v>226</v>
      </c>
      <c r="M409" s="801">
        <f t="shared" si="2"/>
        <v>225.99999999999997</v>
      </c>
    </row>
    <row r="410" spans="1:13" s="22" customFormat="1" ht="14.25" customHeight="1">
      <c r="A410" s="15"/>
      <c r="B410" s="43"/>
      <c r="C410" s="43">
        <v>1</v>
      </c>
      <c r="D410" s="44"/>
      <c r="E410" s="16">
        <v>5</v>
      </c>
      <c r="F410" s="17"/>
      <c r="G410" s="18"/>
      <c r="H410" s="19"/>
      <c r="I410" s="25" t="s">
        <v>1278</v>
      </c>
      <c r="J410" s="46">
        <v>50</v>
      </c>
      <c r="K410" s="46">
        <v>543</v>
      </c>
      <c r="L410" s="21">
        <v>538</v>
      </c>
      <c r="M410" s="801">
        <f t="shared" si="2"/>
        <v>99.0791896869245</v>
      </c>
    </row>
    <row r="411" spans="1:13" s="22" customFormat="1" ht="14.25" customHeight="1">
      <c r="A411" s="15"/>
      <c r="B411" s="43"/>
      <c r="C411" s="43">
        <v>2</v>
      </c>
      <c r="D411" s="44"/>
      <c r="E411" s="16">
        <v>6</v>
      </c>
      <c r="F411" s="17"/>
      <c r="G411" s="18"/>
      <c r="H411" s="19"/>
      <c r="I411" s="25" t="s">
        <v>1279</v>
      </c>
      <c r="J411" s="46">
        <v>1000</v>
      </c>
      <c r="K411" s="46">
        <v>1000</v>
      </c>
      <c r="L411" s="21">
        <v>544</v>
      </c>
      <c r="M411" s="801">
        <f t="shared" si="2"/>
        <v>54.400000000000006</v>
      </c>
    </row>
    <row r="412" spans="1:13" s="22" customFormat="1" ht="30">
      <c r="A412" s="15"/>
      <c r="B412" s="43"/>
      <c r="C412" s="43">
        <v>1</v>
      </c>
      <c r="D412" s="44"/>
      <c r="E412" s="16">
        <v>7</v>
      </c>
      <c r="F412" s="17"/>
      <c r="G412" s="18"/>
      <c r="H412" s="19"/>
      <c r="I412" s="25" t="s">
        <v>1602</v>
      </c>
      <c r="J412" s="46">
        <v>8500</v>
      </c>
      <c r="K412" s="46">
        <v>8500</v>
      </c>
      <c r="L412" s="21">
        <v>14784</v>
      </c>
      <c r="M412" s="801">
        <f t="shared" si="2"/>
        <v>173.9294117647059</v>
      </c>
    </row>
    <row r="413" spans="1:13" s="22" customFormat="1" ht="15.75" customHeight="1">
      <c r="A413" s="15"/>
      <c r="B413" s="43"/>
      <c r="C413" s="43">
        <v>1</v>
      </c>
      <c r="D413" s="44"/>
      <c r="E413" s="16">
        <v>8</v>
      </c>
      <c r="F413" s="17"/>
      <c r="G413" s="18"/>
      <c r="H413" s="19"/>
      <c r="I413" s="25" t="s">
        <v>1280</v>
      </c>
      <c r="J413" s="46">
        <v>200</v>
      </c>
      <c r="K413" s="46">
        <v>200</v>
      </c>
      <c r="L413" s="21">
        <v>1169</v>
      </c>
      <c r="M413" s="801">
        <f t="shared" si="2"/>
        <v>584.5</v>
      </c>
    </row>
    <row r="414" spans="1:13" s="22" customFormat="1" ht="7.5" customHeight="1">
      <c r="A414" s="15"/>
      <c r="B414" s="43"/>
      <c r="C414" s="43"/>
      <c r="D414" s="44"/>
      <c r="E414" s="16"/>
      <c r="F414" s="17"/>
      <c r="G414" s="18"/>
      <c r="H414" s="19"/>
      <c r="I414" s="25"/>
      <c r="J414" s="46"/>
      <c r="K414" s="46"/>
      <c r="L414" s="46"/>
      <c r="M414" s="811"/>
    </row>
    <row r="415" spans="1:13" s="22" customFormat="1" ht="15" customHeight="1">
      <c r="A415" s="15"/>
      <c r="B415" s="43"/>
      <c r="C415" s="43"/>
      <c r="D415" s="44"/>
      <c r="E415" s="16"/>
      <c r="F415" s="27" t="s">
        <v>1773</v>
      </c>
      <c r="G415" s="28"/>
      <c r="H415" s="29"/>
      <c r="I415" s="30"/>
      <c r="J415" s="31">
        <f>SUM(J402:J414)</f>
        <v>21500</v>
      </c>
      <c r="K415" s="31">
        <f>SUM(K402:K414)</f>
        <v>22679</v>
      </c>
      <c r="L415" s="31">
        <f>SUM(L402:L414)</f>
        <v>32958</v>
      </c>
      <c r="M415" s="803">
        <f>L415/K415*100</f>
        <v>145.32386789540985</v>
      </c>
    </row>
    <row r="416" spans="1:13" s="22" customFormat="1" ht="8.25" customHeight="1">
      <c r="A416" s="15"/>
      <c r="B416" s="43"/>
      <c r="C416" s="43"/>
      <c r="D416" s="44"/>
      <c r="E416" s="16"/>
      <c r="F416" s="427"/>
      <c r="G416" s="428"/>
      <c r="H416" s="429"/>
      <c r="I416" s="430"/>
      <c r="J416" s="36"/>
      <c r="K416" s="36"/>
      <c r="L416" s="36"/>
      <c r="M416" s="812"/>
    </row>
    <row r="417" spans="1:13" s="22" customFormat="1" ht="14.25" customHeight="1">
      <c r="A417" s="15">
        <v>2</v>
      </c>
      <c r="B417" s="43"/>
      <c r="C417" s="43">
        <v>2</v>
      </c>
      <c r="D417" s="44"/>
      <c r="E417" s="16"/>
      <c r="F417" s="23" t="s">
        <v>1281</v>
      </c>
      <c r="G417" s="24"/>
      <c r="H417" s="19"/>
      <c r="I417" s="20"/>
      <c r="J417" s="21"/>
      <c r="K417" s="21"/>
      <c r="L417" s="21"/>
      <c r="M417" s="801"/>
    </row>
    <row r="418" spans="1:13" s="22" customFormat="1" ht="14.25" customHeight="1">
      <c r="A418" s="15"/>
      <c r="B418" s="43"/>
      <c r="C418" s="43"/>
      <c r="D418" s="44"/>
      <c r="E418" s="16">
        <v>1</v>
      </c>
      <c r="F418" s="17"/>
      <c r="G418" s="18"/>
      <c r="H418" s="19"/>
      <c r="I418" s="25" t="s">
        <v>1282</v>
      </c>
      <c r="J418" s="21">
        <v>1000</v>
      </c>
      <c r="K418" s="21">
        <v>1000</v>
      </c>
      <c r="L418" s="21">
        <v>862</v>
      </c>
      <c r="M418" s="801">
        <f>L418/K418*100</f>
        <v>86.2</v>
      </c>
    </row>
    <row r="419" spans="1:13" s="22" customFormat="1" ht="8.25" customHeight="1">
      <c r="A419" s="15"/>
      <c r="B419" s="43"/>
      <c r="C419" s="43"/>
      <c r="D419" s="44"/>
      <c r="E419" s="16"/>
      <c r="F419" s="17"/>
      <c r="G419" s="18"/>
      <c r="H419" s="19"/>
      <c r="I419" s="25"/>
      <c r="J419" s="46"/>
      <c r="K419" s="46"/>
      <c r="L419" s="46"/>
      <c r="M419" s="811"/>
    </row>
    <row r="420" spans="1:13" s="22" customFormat="1" ht="14.25" customHeight="1">
      <c r="A420" s="15"/>
      <c r="B420" s="43"/>
      <c r="C420" s="43"/>
      <c r="D420" s="44"/>
      <c r="E420" s="16"/>
      <c r="F420" s="27" t="s">
        <v>1773</v>
      </c>
      <c r="G420" s="28"/>
      <c r="H420" s="29"/>
      <c r="I420" s="30"/>
      <c r="J420" s="31">
        <f>SUM(J416:J419)</f>
        <v>1000</v>
      </c>
      <c r="K420" s="31">
        <f>SUM(K416:K419)</f>
        <v>1000</v>
      </c>
      <c r="L420" s="31">
        <f>SUM(L416:L419)</f>
        <v>862</v>
      </c>
      <c r="M420" s="803">
        <f>L420/K420*100</f>
        <v>86.2</v>
      </c>
    </row>
    <row r="421" spans="1:13" s="22" customFormat="1" ht="14.25" customHeight="1">
      <c r="A421" s="15"/>
      <c r="B421" s="43"/>
      <c r="C421" s="43"/>
      <c r="D421" s="44"/>
      <c r="E421" s="16"/>
      <c r="F421" s="17"/>
      <c r="G421" s="18"/>
      <c r="H421" s="19"/>
      <c r="I421" s="33"/>
      <c r="J421" s="34"/>
      <c r="K421" s="34"/>
      <c r="L421" s="34"/>
      <c r="M421" s="810"/>
    </row>
    <row r="422" spans="1:13" s="22" customFormat="1" ht="14.25" customHeight="1">
      <c r="A422" s="15">
        <v>3</v>
      </c>
      <c r="B422" s="43"/>
      <c r="C422" s="43"/>
      <c r="D422" s="44"/>
      <c r="E422" s="16"/>
      <c r="F422" s="23" t="s">
        <v>1283</v>
      </c>
      <c r="G422" s="24"/>
      <c r="H422" s="19"/>
      <c r="I422" s="20"/>
      <c r="J422" s="21"/>
      <c r="K422" s="21"/>
      <c r="L422" s="21"/>
      <c r="M422" s="801"/>
    </row>
    <row r="423" spans="1:13" s="22" customFormat="1" ht="14.25" customHeight="1">
      <c r="A423" s="15"/>
      <c r="B423" s="43"/>
      <c r="C423" s="43">
        <v>1</v>
      </c>
      <c r="D423" s="44"/>
      <c r="E423" s="16">
        <v>1</v>
      </c>
      <c r="F423" s="17"/>
      <c r="G423" s="18"/>
      <c r="H423" s="19"/>
      <c r="I423" s="25" t="s">
        <v>1284</v>
      </c>
      <c r="J423" s="46">
        <v>1500</v>
      </c>
      <c r="K423" s="46">
        <v>1500</v>
      </c>
      <c r="L423" s="21">
        <v>2109</v>
      </c>
      <c r="M423" s="801">
        <f aca="true" t="shared" si="3" ref="M423:M430">L423/K423*100</f>
        <v>140.6</v>
      </c>
    </row>
    <row r="424" spans="1:13" s="22" customFormat="1" ht="14.25" customHeight="1">
      <c r="A424" s="15"/>
      <c r="B424" s="43"/>
      <c r="C424" s="43">
        <v>2</v>
      </c>
      <c r="D424" s="44"/>
      <c r="E424" s="16">
        <v>2</v>
      </c>
      <c r="F424" s="17"/>
      <c r="G424" s="18"/>
      <c r="H424" s="19"/>
      <c r="I424" s="25" t="s">
        <v>1285</v>
      </c>
      <c r="J424" s="46">
        <v>3500</v>
      </c>
      <c r="K424" s="46">
        <v>3500</v>
      </c>
      <c r="L424" s="21">
        <v>3707</v>
      </c>
      <c r="M424" s="801">
        <f t="shared" si="3"/>
        <v>105.91428571428571</v>
      </c>
    </row>
    <row r="425" spans="1:13" s="22" customFormat="1" ht="14.25" customHeight="1">
      <c r="A425" s="15"/>
      <c r="B425" s="43"/>
      <c r="C425" s="43">
        <v>1</v>
      </c>
      <c r="D425" s="44"/>
      <c r="E425" s="16">
        <v>3</v>
      </c>
      <c r="F425" s="17"/>
      <c r="G425" s="18"/>
      <c r="H425" s="19"/>
      <c r="I425" s="25" t="s">
        <v>1856</v>
      </c>
      <c r="J425" s="46">
        <v>900</v>
      </c>
      <c r="K425" s="46">
        <v>900</v>
      </c>
      <c r="L425" s="21">
        <v>742</v>
      </c>
      <c r="M425" s="801">
        <f t="shared" si="3"/>
        <v>82.44444444444444</v>
      </c>
    </row>
    <row r="426" spans="1:13" s="22" customFormat="1" ht="27" customHeight="1">
      <c r="A426" s="15"/>
      <c r="B426" s="43"/>
      <c r="C426" s="43">
        <v>2</v>
      </c>
      <c r="D426" s="44"/>
      <c r="E426" s="16">
        <v>4</v>
      </c>
      <c r="F426" s="17"/>
      <c r="G426" s="18"/>
      <c r="H426" s="19"/>
      <c r="I426" s="25" t="s">
        <v>1286</v>
      </c>
      <c r="J426" s="46">
        <v>800</v>
      </c>
      <c r="K426" s="46">
        <v>1320</v>
      </c>
      <c r="L426" s="21">
        <v>1320</v>
      </c>
      <c r="M426" s="801">
        <f t="shared" si="3"/>
        <v>100</v>
      </c>
    </row>
    <row r="427" spans="1:13" s="22" customFormat="1" ht="15" customHeight="1">
      <c r="A427" s="47"/>
      <c r="B427" s="48"/>
      <c r="C427" s="48">
        <v>2</v>
      </c>
      <c r="D427" s="49"/>
      <c r="E427" s="16">
        <v>5</v>
      </c>
      <c r="F427" s="17"/>
      <c r="G427" s="18"/>
      <c r="H427" s="19"/>
      <c r="I427" s="25" t="s">
        <v>1287</v>
      </c>
      <c r="J427" s="46">
        <v>2000</v>
      </c>
      <c r="K427" s="46">
        <v>2000</v>
      </c>
      <c r="L427" s="21">
        <v>3040</v>
      </c>
      <c r="M427" s="801">
        <f t="shared" si="3"/>
        <v>152</v>
      </c>
    </row>
    <row r="428" spans="1:13" s="22" customFormat="1" ht="15" customHeight="1">
      <c r="A428" s="47"/>
      <c r="B428" s="48"/>
      <c r="C428" s="48">
        <v>2</v>
      </c>
      <c r="D428" s="49"/>
      <c r="E428" s="16">
        <v>6</v>
      </c>
      <c r="F428" s="17"/>
      <c r="G428" s="18"/>
      <c r="H428" s="19"/>
      <c r="I428" s="50" t="s">
        <v>1288</v>
      </c>
      <c r="J428" s="46">
        <v>400</v>
      </c>
      <c r="K428" s="46">
        <v>400</v>
      </c>
      <c r="L428" s="21">
        <v>629</v>
      </c>
      <c r="M428" s="801">
        <f t="shared" si="3"/>
        <v>157.25</v>
      </c>
    </row>
    <row r="429" spans="1:13" s="22" customFormat="1" ht="15" customHeight="1">
      <c r="A429" s="47"/>
      <c r="B429" s="48"/>
      <c r="C429" s="48">
        <v>1</v>
      </c>
      <c r="D429" s="49"/>
      <c r="E429" s="16">
        <v>7</v>
      </c>
      <c r="F429" s="17"/>
      <c r="G429" s="18"/>
      <c r="H429" s="19"/>
      <c r="I429" s="50" t="s">
        <v>1289</v>
      </c>
      <c r="J429" s="46">
        <v>600</v>
      </c>
      <c r="K429" s="46">
        <v>600</v>
      </c>
      <c r="L429" s="21">
        <v>652</v>
      </c>
      <c r="M429" s="801">
        <f t="shared" si="3"/>
        <v>108.66666666666667</v>
      </c>
    </row>
    <row r="430" spans="1:13" s="22" customFormat="1" ht="15" customHeight="1">
      <c r="A430" s="47"/>
      <c r="B430" s="48"/>
      <c r="C430" s="48">
        <v>1</v>
      </c>
      <c r="D430" s="49"/>
      <c r="E430" s="16">
        <v>8</v>
      </c>
      <c r="F430" s="17"/>
      <c r="G430" s="18"/>
      <c r="H430" s="19"/>
      <c r="I430" s="50" t="s">
        <v>1290</v>
      </c>
      <c r="J430" s="46">
        <v>650</v>
      </c>
      <c r="K430" s="46">
        <v>650</v>
      </c>
      <c r="L430" s="21">
        <v>206</v>
      </c>
      <c r="M430" s="801">
        <f t="shared" si="3"/>
        <v>31.692307692307693</v>
      </c>
    </row>
    <row r="431" spans="1:13" s="22" customFormat="1" ht="15" customHeight="1">
      <c r="A431" s="47"/>
      <c r="B431" s="48"/>
      <c r="C431" s="48">
        <v>2</v>
      </c>
      <c r="D431" s="49"/>
      <c r="E431" s="16">
        <v>9</v>
      </c>
      <c r="F431" s="17"/>
      <c r="G431" s="18"/>
      <c r="H431" s="19"/>
      <c r="I431" s="50" t="s">
        <v>1417</v>
      </c>
      <c r="J431" s="46"/>
      <c r="K431" s="46"/>
      <c r="L431" s="21">
        <v>1473</v>
      </c>
      <c r="M431" s="801"/>
    </row>
    <row r="432" spans="1:13" s="22" customFormat="1" ht="15" customHeight="1">
      <c r="A432" s="47"/>
      <c r="B432" s="48"/>
      <c r="C432" s="48">
        <v>2</v>
      </c>
      <c r="D432" s="49"/>
      <c r="E432" s="16">
        <v>10</v>
      </c>
      <c r="F432" s="17"/>
      <c r="G432" s="18"/>
      <c r="H432" s="19"/>
      <c r="I432" s="50" t="s">
        <v>1418</v>
      </c>
      <c r="J432" s="46"/>
      <c r="K432" s="46">
        <v>800</v>
      </c>
      <c r="L432" s="21">
        <v>856</v>
      </c>
      <c r="M432" s="801">
        <f>L432/K432*100</f>
        <v>107</v>
      </c>
    </row>
    <row r="433" spans="1:13" s="22" customFormat="1" ht="15" customHeight="1">
      <c r="A433" s="47"/>
      <c r="B433" s="48"/>
      <c r="C433" s="48">
        <v>2</v>
      </c>
      <c r="D433" s="49"/>
      <c r="E433" s="16">
        <v>11</v>
      </c>
      <c r="F433" s="17"/>
      <c r="G433" s="18"/>
      <c r="H433" s="19"/>
      <c r="I433" s="50" t="s">
        <v>1419</v>
      </c>
      <c r="J433" s="46"/>
      <c r="K433" s="46">
        <v>160</v>
      </c>
      <c r="L433" s="21">
        <v>160</v>
      </c>
      <c r="M433" s="801">
        <f>L433/K433*100</f>
        <v>100</v>
      </c>
    </row>
    <row r="434" spans="1:13" s="22" customFormat="1" ht="15" customHeight="1">
      <c r="A434" s="47"/>
      <c r="B434" s="48"/>
      <c r="C434" s="48">
        <v>2</v>
      </c>
      <c r="D434" s="49"/>
      <c r="E434" s="16">
        <v>12</v>
      </c>
      <c r="F434" s="17"/>
      <c r="G434" s="18"/>
      <c r="H434" s="19"/>
      <c r="I434" s="50" t="s">
        <v>1420</v>
      </c>
      <c r="J434" s="46"/>
      <c r="K434" s="46">
        <v>2520</v>
      </c>
      <c r="L434" s="21">
        <v>2520</v>
      </c>
      <c r="M434" s="801">
        <f>L434/K434*100</f>
        <v>100</v>
      </c>
    </row>
    <row r="435" spans="1:13" s="22" customFormat="1" ht="6.75" customHeight="1">
      <c r="A435" s="15"/>
      <c r="B435" s="43"/>
      <c r="C435" s="43"/>
      <c r="D435" s="44"/>
      <c r="E435" s="16"/>
      <c r="F435" s="17"/>
      <c r="G435" s="18"/>
      <c r="H435" s="19"/>
      <c r="I435" s="25"/>
      <c r="J435" s="46"/>
      <c r="K435" s="46"/>
      <c r="L435" s="46"/>
      <c r="M435" s="811"/>
    </row>
    <row r="436" spans="1:13" s="22" customFormat="1" ht="15" customHeight="1">
      <c r="A436" s="15"/>
      <c r="B436" s="43"/>
      <c r="C436" s="43"/>
      <c r="D436" s="44"/>
      <c r="E436" s="16"/>
      <c r="F436" s="27" t="s">
        <v>1773</v>
      </c>
      <c r="G436" s="28"/>
      <c r="H436" s="29"/>
      <c r="I436" s="30"/>
      <c r="J436" s="31">
        <f>SUM(J423:J430)</f>
        <v>10350</v>
      </c>
      <c r="K436" s="823">
        <f>SUM(K423:K435)</f>
        <v>14350</v>
      </c>
      <c r="L436" s="31">
        <f>SUM(L423:L434)</f>
        <v>17414</v>
      </c>
      <c r="M436" s="803">
        <f>L436/K436*100</f>
        <v>121.35191637630662</v>
      </c>
    </row>
    <row r="437" spans="1:13" s="22" customFormat="1" ht="6" customHeight="1">
      <c r="A437" s="15"/>
      <c r="B437" s="43"/>
      <c r="C437" s="43"/>
      <c r="D437" s="44"/>
      <c r="E437" s="16"/>
      <c r="F437" s="427"/>
      <c r="G437" s="428"/>
      <c r="H437" s="429"/>
      <c r="I437" s="430"/>
      <c r="J437" s="36"/>
      <c r="K437" s="36"/>
      <c r="L437" s="36"/>
      <c r="M437" s="812"/>
    </row>
    <row r="438" spans="1:13" s="22" customFormat="1" ht="13.5" customHeight="1">
      <c r="A438" s="15">
        <v>4</v>
      </c>
      <c r="B438" s="43"/>
      <c r="C438" s="43">
        <v>1</v>
      </c>
      <c r="D438" s="44"/>
      <c r="E438" s="16"/>
      <c r="F438" s="23" t="s">
        <v>1291</v>
      </c>
      <c r="G438" s="24"/>
      <c r="H438" s="19"/>
      <c r="I438" s="20"/>
      <c r="J438" s="460"/>
      <c r="K438" s="461"/>
      <c r="L438" s="461"/>
      <c r="M438" s="801"/>
    </row>
    <row r="439" spans="1:13" s="22" customFormat="1" ht="13.5" customHeight="1">
      <c r="A439" s="15"/>
      <c r="B439" s="43"/>
      <c r="C439" s="43"/>
      <c r="D439" s="44"/>
      <c r="E439" s="16">
        <v>1</v>
      </c>
      <c r="F439" s="23"/>
      <c r="G439" s="24"/>
      <c r="H439" s="19"/>
      <c r="I439" s="25" t="s">
        <v>1292</v>
      </c>
      <c r="J439" s="46">
        <v>49750</v>
      </c>
      <c r="K439" s="46">
        <v>50750</v>
      </c>
      <c r="L439" s="21">
        <v>52637</v>
      </c>
      <c r="M439" s="801">
        <f>L439/K439*100</f>
        <v>103.71822660098522</v>
      </c>
    </row>
    <row r="440" spans="1:13" s="22" customFormat="1" ht="9.75" customHeight="1">
      <c r="A440" s="15"/>
      <c r="B440" s="43"/>
      <c r="C440" s="43"/>
      <c r="D440" s="44"/>
      <c r="E440" s="16"/>
      <c r="F440" s="17"/>
      <c r="G440" s="18"/>
      <c r="H440" s="19"/>
      <c r="I440" s="20"/>
      <c r="J440" s="462"/>
      <c r="K440" s="46"/>
      <c r="L440" s="46"/>
      <c r="M440" s="811"/>
    </row>
    <row r="441" spans="1:13" s="22" customFormat="1" ht="13.5" customHeight="1">
      <c r="A441" s="15"/>
      <c r="B441" s="43"/>
      <c r="C441" s="43"/>
      <c r="D441" s="44"/>
      <c r="E441" s="16"/>
      <c r="F441" s="27" t="s">
        <v>1773</v>
      </c>
      <c r="G441" s="28"/>
      <c r="H441" s="29"/>
      <c r="I441" s="30"/>
      <c r="J441" s="31">
        <f>SUM(J437:J440)</f>
        <v>49750</v>
      </c>
      <c r="K441" s="31">
        <f>SUM(K437:K440)</f>
        <v>50750</v>
      </c>
      <c r="L441" s="31">
        <f>SUM(L437:L440)</f>
        <v>52637</v>
      </c>
      <c r="M441" s="803">
        <f>L441/K441*100</f>
        <v>103.71822660098522</v>
      </c>
    </row>
    <row r="442" spans="1:13" s="22" customFormat="1" ht="15" customHeight="1">
      <c r="A442" s="15"/>
      <c r="B442" s="43"/>
      <c r="C442" s="43"/>
      <c r="D442" s="44"/>
      <c r="E442" s="16"/>
      <c r="F442" s="17"/>
      <c r="G442" s="18"/>
      <c r="H442" s="19"/>
      <c r="I442" s="33"/>
      <c r="J442" s="34"/>
      <c r="K442" s="34"/>
      <c r="L442" s="34"/>
      <c r="M442" s="810"/>
    </row>
    <row r="443" spans="1:13" s="22" customFormat="1" ht="15" customHeight="1">
      <c r="A443" s="15">
        <v>5</v>
      </c>
      <c r="B443" s="43"/>
      <c r="C443" s="43">
        <v>1</v>
      </c>
      <c r="D443" s="44"/>
      <c r="E443" s="16"/>
      <c r="F443" s="23" t="s">
        <v>1293</v>
      </c>
      <c r="G443" s="24"/>
      <c r="H443" s="19"/>
      <c r="I443" s="20"/>
      <c r="J443" s="461"/>
      <c r="K443" s="461"/>
      <c r="L443" s="461"/>
      <c r="M443" s="801"/>
    </row>
    <row r="444" spans="1:13" s="22" customFormat="1" ht="15" customHeight="1">
      <c r="A444" s="15"/>
      <c r="B444" s="43"/>
      <c r="C444" s="43"/>
      <c r="D444" s="44"/>
      <c r="E444" s="16">
        <v>1</v>
      </c>
      <c r="F444" s="23"/>
      <c r="G444" s="24"/>
      <c r="H444" s="19"/>
      <c r="I444" s="25" t="s">
        <v>1294</v>
      </c>
      <c r="J444" s="21">
        <v>67946</v>
      </c>
      <c r="K444" s="21">
        <v>68946</v>
      </c>
      <c r="L444" s="21">
        <v>109266</v>
      </c>
      <c r="M444" s="801">
        <f>L444/K444*100</f>
        <v>158.48054999564877</v>
      </c>
    </row>
    <row r="445" spans="1:13" s="470" customFormat="1" ht="30" customHeight="1">
      <c r="A445" s="463"/>
      <c r="B445" s="464"/>
      <c r="C445" s="464"/>
      <c r="D445" s="465"/>
      <c r="E445" s="466">
        <v>2</v>
      </c>
      <c r="F445" s="467"/>
      <c r="G445" s="420"/>
      <c r="H445" s="429"/>
      <c r="I445" s="468" t="s">
        <v>1603</v>
      </c>
      <c r="J445" s="469">
        <v>219600</v>
      </c>
      <c r="K445" s="469">
        <v>219600</v>
      </c>
      <c r="L445" s="21">
        <v>179330</v>
      </c>
      <c r="M445" s="801">
        <f>L445/K445*100</f>
        <v>81.66211293260474</v>
      </c>
    </row>
    <row r="446" spans="1:13" s="22" customFormat="1" ht="6" customHeight="1">
      <c r="A446" s="15"/>
      <c r="B446" s="43"/>
      <c r="C446" s="43"/>
      <c r="D446" s="44"/>
      <c r="E446" s="16"/>
      <c r="F446" s="17"/>
      <c r="G446" s="18"/>
      <c r="H446" s="19"/>
      <c r="I446" s="20"/>
      <c r="J446" s="21"/>
      <c r="K446" s="46"/>
      <c r="L446" s="46"/>
      <c r="M446" s="811"/>
    </row>
    <row r="447" spans="1:13" s="22" customFormat="1" ht="13.5" customHeight="1">
      <c r="A447" s="15"/>
      <c r="B447" s="43"/>
      <c r="C447" s="43"/>
      <c r="D447" s="44"/>
      <c r="E447" s="16"/>
      <c r="F447" s="27" t="s">
        <v>1773</v>
      </c>
      <c r="G447" s="28"/>
      <c r="H447" s="29"/>
      <c r="I447" s="30"/>
      <c r="J447" s="31">
        <f>SUM(J442:J446)</f>
        <v>287546</v>
      </c>
      <c r="K447" s="31">
        <f>SUM(K442:K446)</f>
        <v>288546</v>
      </c>
      <c r="L447" s="31">
        <f>SUM(L442:L446)</f>
        <v>288596</v>
      </c>
      <c r="M447" s="803">
        <f>L447/K447*100</f>
        <v>100.0173282596189</v>
      </c>
    </row>
    <row r="448" spans="1:13" s="22" customFormat="1" ht="13.5" customHeight="1">
      <c r="A448" s="15"/>
      <c r="B448" s="43"/>
      <c r="C448" s="43"/>
      <c r="D448" s="44"/>
      <c r="E448" s="16"/>
      <c r="F448" s="17"/>
      <c r="G448" s="18"/>
      <c r="H448" s="19"/>
      <c r="I448" s="33"/>
      <c r="J448" s="34"/>
      <c r="K448" s="34"/>
      <c r="L448" s="34"/>
      <c r="M448" s="810"/>
    </row>
    <row r="449" spans="1:13" s="22" customFormat="1" ht="13.5" customHeight="1">
      <c r="A449" s="15">
        <v>6</v>
      </c>
      <c r="B449" s="43"/>
      <c r="C449" s="43"/>
      <c r="D449" s="44"/>
      <c r="E449" s="16"/>
      <c r="F449" s="23" t="s">
        <v>1295</v>
      </c>
      <c r="G449" s="24"/>
      <c r="H449" s="19"/>
      <c r="I449" s="20"/>
      <c r="J449" s="21"/>
      <c r="K449" s="21"/>
      <c r="L449" s="21"/>
      <c r="M449" s="801"/>
    </row>
    <row r="450" spans="1:13" s="22" customFormat="1" ht="13.5" customHeight="1">
      <c r="A450" s="15"/>
      <c r="B450" s="43"/>
      <c r="C450" s="43">
        <v>2</v>
      </c>
      <c r="D450" s="44"/>
      <c r="E450" s="16">
        <v>1</v>
      </c>
      <c r="F450" s="17"/>
      <c r="G450" s="18"/>
      <c r="H450" s="19"/>
      <c r="I450" s="25" t="s">
        <v>1301</v>
      </c>
      <c r="J450" s="21">
        <v>2000</v>
      </c>
      <c r="K450" s="21">
        <v>2000</v>
      </c>
      <c r="L450" s="21">
        <v>1538</v>
      </c>
      <c r="M450" s="801">
        <f>L450/K450*100</f>
        <v>76.9</v>
      </c>
    </row>
    <row r="451" spans="1:13" s="22" customFormat="1" ht="13.5" customHeight="1">
      <c r="A451" s="15"/>
      <c r="B451" s="43"/>
      <c r="C451" s="43">
        <v>1</v>
      </c>
      <c r="D451" s="44"/>
      <c r="E451" s="16">
        <v>2</v>
      </c>
      <c r="F451" s="17"/>
      <c r="G451" s="18"/>
      <c r="H451" s="19"/>
      <c r="I451" s="25" t="s">
        <v>1723</v>
      </c>
      <c r="J451" s="21">
        <v>60</v>
      </c>
      <c r="K451" s="21">
        <v>60</v>
      </c>
      <c r="L451" s="21">
        <v>81</v>
      </c>
      <c r="M451" s="801">
        <f>L451/K451*100</f>
        <v>135</v>
      </c>
    </row>
    <row r="452" spans="1:13" s="22" customFormat="1" ht="13.5" customHeight="1">
      <c r="A452" s="15"/>
      <c r="B452" s="43"/>
      <c r="C452" s="43">
        <v>2</v>
      </c>
      <c r="D452" s="44"/>
      <c r="E452" s="16">
        <v>3</v>
      </c>
      <c r="F452" s="17"/>
      <c r="G452" s="18"/>
      <c r="H452" s="19"/>
      <c r="I452" s="25" t="s">
        <v>1302</v>
      </c>
      <c r="J452" s="21">
        <v>2000</v>
      </c>
      <c r="K452" s="21">
        <v>2000</v>
      </c>
      <c r="L452" s="21">
        <v>1137</v>
      </c>
      <c r="M452" s="801">
        <f>L452/K452*100</f>
        <v>56.85</v>
      </c>
    </row>
    <row r="453" spans="1:13" s="22" customFormat="1" ht="13.5" customHeight="1">
      <c r="A453" s="15"/>
      <c r="B453" s="43"/>
      <c r="C453" s="43">
        <v>2</v>
      </c>
      <c r="D453" s="44"/>
      <c r="E453" s="16">
        <v>4</v>
      </c>
      <c r="F453" s="17"/>
      <c r="G453" s="18"/>
      <c r="H453" s="19"/>
      <c r="I453" s="25" t="s">
        <v>1421</v>
      </c>
      <c r="J453" s="21"/>
      <c r="K453" s="21">
        <v>1307</v>
      </c>
      <c r="L453" s="21">
        <v>47870</v>
      </c>
      <c r="M453" s="801">
        <f>L453/K453*100</f>
        <v>3662.586074980872</v>
      </c>
    </row>
    <row r="454" spans="1:13" s="22" customFormat="1" ht="13.5" customHeight="1">
      <c r="A454" s="15"/>
      <c r="B454" s="43"/>
      <c r="C454" s="43">
        <v>2</v>
      </c>
      <c r="D454" s="44"/>
      <c r="E454" s="16">
        <v>5</v>
      </c>
      <c r="F454" s="17"/>
      <c r="G454" s="18"/>
      <c r="H454" s="19"/>
      <c r="I454" s="25" t="s">
        <v>1440</v>
      </c>
      <c r="J454" s="21"/>
      <c r="K454" s="21"/>
      <c r="L454" s="21">
        <v>195</v>
      </c>
      <c r="M454" s="801"/>
    </row>
    <row r="455" spans="1:13" s="22" customFormat="1" ht="13.5" customHeight="1">
      <c r="A455" s="15"/>
      <c r="B455" s="43"/>
      <c r="C455" s="43">
        <v>2</v>
      </c>
      <c r="D455" s="44"/>
      <c r="E455" s="16">
        <v>6</v>
      </c>
      <c r="F455" s="17"/>
      <c r="G455" s="18"/>
      <c r="H455" s="19"/>
      <c r="I455" s="25" t="s">
        <v>1441</v>
      </c>
      <c r="J455" s="21"/>
      <c r="K455" s="21"/>
      <c r="L455" s="21">
        <v>55</v>
      </c>
      <c r="M455" s="801"/>
    </row>
    <row r="456" spans="1:13" s="22" customFormat="1" ht="12" customHeight="1">
      <c r="A456" s="15"/>
      <c r="B456" s="43"/>
      <c r="C456" s="43">
        <v>2</v>
      </c>
      <c r="D456" s="44"/>
      <c r="E456" s="16">
        <v>7</v>
      </c>
      <c r="F456" s="17"/>
      <c r="G456" s="18"/>
      <c r="H456" s="19"/>
      <c r="I456" s="25" t="s">
        <v>1604</v>
      </c>
      <c r="J456" s="21"/>
      <c r="K456" s="21">
        <v>2085</v>
      </c>
      <c r="L456" s="21">
        <v>2085</v>
      </c>
      <c r="M456" s="801">
        <f>L456/K456*100</f>
        <v>100</v>
      </c>
    </row>
    <row r="457" spans="1:13" s="22" customFormat="1" ht="12" customHeight="1">
      <c r="A457" s="15"/>
      <c r="B457" s="43"/>
      <c r="C457" s="43">
        <v>2</v>
      </c>
      <c r="D457" s="44"/>
      <c r="E457" s="16">
        <v>8</v>
      </c>
      <c r="F457" s="431"/>
      <c r="G457" s="18"/>
      <c r="H457" s="19"/>
      <c r="I457" s="25" t="s">
        <v>1605</v>
      </c>
      <c r="J457" s="21"/>
      <c r="K457" s="21">
        <v>800</v>
      </c>
      <c r="L457" s="21">
        <v>800</v>
      </c>
      <c r="M457" s="801">
        <f>L457/K457*100</f>
        <v>100</v>
      </c>
    </row>
    <row r="458" spans="1:13" s="22" customFormat="1" ht="12" customHeight="1">
      <c r="A458" s="15"/>
      <c r="B458" s="43"/>
      <c r="C458" s="43"/>
      <c r="D458" s="44"/>
      <c r="E458" s="16"/>
      <c r="F458" s="431"/>
      <c r="G458" s="18"/>
      <c r="H458" s="19"/>
      <c r="I458" s="20"/>
      <c r="J458" s="21"/>
      <c r="K458" s="21"/>
      <c r="L458" s="21"/>
      <c r="M458" s="801"/>
    </row>
    <row r="459" spans="1:13" s="22" customFormat="1" ht="13.5" customHeight="1">
      <c r="A459" s="15"/>
      <c r="B459" s="43"/>
      <c r="C459" s="43"/>
      <c r="D459" s="44"/>
      <c r="E459" s="16"/>
      <c r="F459" s="27" t="s">
        <v>1773</v>
      </c>
      <c r="G459" s="28"/>
      <c r="H459" s="29"/>
      <c r="I459" s="30"/>
      <c r="J459" s="31">
        <f>SUM(J448:J456)</f>
        <v>4060</v>
      </c>
      <c r="K459" s="31">
        <f>SUM(K448:K457)</f>
        <v>8252</v>
      </c>
      <c r="L459" s="31">
        <f>SUM(L448:L457)</f>
        <v>53761</v>
      </c>
      <c r="M459" s="803">
        <f>L459/K459*100</f>
        <v>651.490547746001</v>
      </c>
    </row>
    <row r="460" spans="1:13" s="22" customFormat="1" ht="6" customHeight="1">
      <c r="A460" s="15"/>
      <c r="B460" s="416"/>
      <c r="C460" s="416"/>
      <c r="D460" s="417"/>
      <c r="E460" s="16"/>
      <c r="F460" s="431"/>
      <c r="G460" s="18"/>
      <c r="H460" s="19"/>
      <c r="I460" s="20"/>
      <c r="J460" s="21"/>
      <c r="K460" s="21"/>
      <c r="L460" s="21"/>
      <c r="M460" s="801"/>
    </row>
    <row r="461" spans="1:13" s="22" customFormat="1" ht="13.5" customHeight="1">
      <c r="A461" s="15">
        <v>7</v>
      </c>
      <c r="B461" s="43"/>
      <c r="C461" s="43">
        <v>2</v>
      </c>
      <c r="D461" s="44"/>
      <c r="E461" s="16"/>
      <c r="F461" s="23" t="s">
        <v>1303</v>
      </c>
      <c r="G461" s="24"/>
      <c r="H461" s="19"/>
      <c r="I461" s="20"/>
      <c r="J461" s="461"/>
      <c r="K461" s="461"/>
      <c r="L461" s="461"/>
      <c r="M461" s="801"/>
    </row>
    <row r="462" spans="1:13" s="22" customFormat="1" ht="13.5" customHeight="1">
      <c r="A462" s="15"/>
      <c r="B462" s="43"/>
      <c r="C462" s="43"/>
      <c r="D462" s="44"/>
      <c r="E462" s="16">
        <v>1</v>
      </c>
      <c r="F462" s="23"/>
      <c r="G462" s="24"/>
      <c r="H462" s="19"/>
      <c r="I462" s="50" t="s">
        <v>1304</v>
      </c>
      <c r="J462" s="21">
        <v>30000</v>
      </c>
      <c r="K462" s="21">
        <v>74606</v>
      </c>
      <c r="L462" s="21">
        <v>136801</v>
      </c>
      <c r="M462" s="801">
        <f>L462/K462*100</f>
        <v>183.364608744605</v>
      </c>
    </row>
    <row r="463" spans="1:13" s="22" customFormat="1" ht="13.5" customHeight="1">
      <c r="A463" s="15"/>
      <c r="B463" s="43"/>
      <c r="C463" s="43"/>
      <c r="D463" s="44"/>
      <c r="E463" s="16">
        <v>2</v>
      </c>
      <c r="F463" s="23"/>
      <c r="G463" s="24"/>
      <c r="H463" s="19"/>
      <c r="I463" s="50" t="s">
        <v>1305</v>
      </c>
      <c r="J463" s="21">
        <v>20000</v>
      </c>
      <c r="K463" s="21">
        <v>20000</v>
      </c>
      <c r="L463" s="21">
        <v>34880</v>
      </c>
      <c r="M463" s="801">
        <f>L463/K463*100</f>
        <v>174.4</v>
      </c>
    </row>
    <row r="464" spans="1:13" s="22" customFormat="1" ht="13.5" customHeight="1">
      <c r="A464" s="15"/>
      <c r="B464" s="43"/>
      <c r="C464" s="43"/>
      <c r="D464" s="44"/>
      <c r="E464" s="16">
        <v>3</v>
      </c>
      <c r="F464" s="17"/>
      <c r="G464" s="18"/>
      <c r="H464" s="19"/>
      <c r="I464" s="25" t="s">
        <v>1442</v>
      </c>
      <c r="J464" s="21"/>
      <c r="K464" s="21"/>
      <c r="L464" s="21">
        <v>12870</v>
      </c>
      <c r="M464" s="801"/>
    </row>
    <row r="465" spans="1:13" s="22" customFormat="1" ht="13.5" customHeight="1">
      <c r="A465" s="15"/>
      <c r="B465" s="43"/>
      <c r="C465" s="43"/>
      <c r="D465" s="44"/>
      <c r="E465" s="16"/>
      <c r="F465" s="431"/>
      <c r="G465" s="18"/>
      <c r="H465" s="19"/>
      <c r="I465" s="20"/>
      <c r="J465" s="21"/>
      <c r="K465" s="21"/>
      <c r="L465" s="21"/>
      <c r="M465" s="801"/>
    </row>
    <row r="466" spans="1:13" s="22" customFormat="1" ht="13.5" customHeight="1">
      <c r="A466" s="15"/>
      <c r="B466" s="43"/>
      <c r="C466" s="43"/>
      <c r="D466" s="44"/>
      <c r="E466" s="16"/>
      <c r="F466" s="27" t="s">
        <v>1773</v>
      </c>
      <c r="G466" s="28"/>
      <c r="H466" s="29"/>
      <c r="I466" s="30"/>
      <c r="J466" s="31">
        <f>SUM(J460:J464)</f>
        <v>50000</v>
      </c>
      <c r="K466" s="31">
        <f>SUM(K460:K464)</f>
        <v>94606</v>
      </c>
      <c r="L466" s="31">
        <f>SUM(L461:L465)</f>
        <v>184551</v>
      </c>
      <c r="M466" s="803">
        <f>L466/K466*100</f>
        <v>195.07325116800203</v>
      </c>
    </row>
    <row r="467" spans="1:13" s="22" customFormat="1" ht="15" customHeight="1">
      <c r="A467" s="15"/>
      <c r="B467" s="43"/>
      <c r="C467" s="43"/>
      <c r="D467" s="44"/>
      <c r="E467" s="16"/>
      <c r="F467" s="17"/>
      <c r="G467" s="18"/>
      <c r="H467" s="19"/>
      <c r="I467" s="33"/>
      <c r="J467" s="34"/>
      <c r="K467" s="34"/>
      <c r="L467" s="34"/>
      <c r="M467" s="810"/>
    </row>
    <row r="468" spans="1:13" s="22" customFormat="1" ht="20.25" customHeight="1">
      <c r="A468" s="60"/>
      <c r="B468" s="61"/>
      <c r="C468" s="61"/>
      <c r="D468" s="62"/>
      <c r="E468" s="63"/>
      <c r="F468" s="471" t="s">
        <v>1306</v>
      </c>
      <c r="G468" s="472"/>
      <c r="H468" s="473"/>
      <c r="I468" s="474"/>
      <c r="J468" s="64">
        <f>SUM(J402:J467)/2</f>
        <v>424206</v>
      </c>
      <c r="K468" s="824">
        <f>SUM(K402:K467)/2</f>
        <v>480183</v>
      </c>
      <c r="L468" s="64">
        <f>SUM(L402:L467)/2</f>
        <v>630779</v>
      </c>
      <c r="M468" s="813">
        <f>L468/K468*100</f>
        <v>131.3622098241712</v>
      </c>
    </row>
    <row r="469" spans="1:13" s="22" customFormat="1" ht="8.25" customHeight="1">
      <c r="A469" s="15"/>
      <c r="B469" s="43"/>
      <c r="C469" s="43"/>
      <c r="D469" s="44"/>
      <c r="E469" s="16"/>
      <c r="F469" s="23"/>
      <c r="G469" s="24"/>
      <c r="H469" s="19"/>
      <c r="I469" s="25"/>
      <c r="J469" s="475"/>
      <c r="K469" s="476"/>
      <c r="L469" s="476"/>
      <c r="M469" s="801"/>
    </row>
    <row r="470" spans="1:13" s="22" customFormat="1" ht="20.25" customHeight="1">
      <c r="A470" s="15">
        <v>8</v>
      </c>
      <c r="B470" s="43"/>
      <c r="C470" s="43">
        <v>1</v>
      </c>
      <c r="D470" s="44"/>
      <c r="E470" s="16"/>
      <c r="F470" s="23" t="s">
        <v>1513</v>
      </c>
      <c r="G470" s="24"/>
      <c r="H470" s="19"/>
      <c r="I470" s="25"/>
      <c r="J470" s="21">
        <v>280000</v>
      </c>
      <c r="K470" s="21">
        <v>280000</v>
      </c>
      <c r="L470" s="21">
        <v>372079</v>
      </c>
      <c r="M470" s="801">
        <f>L470/K470*100</f>
        <v>132.88535714285715</v>
      </c>
    </row>
    <row r="471" spans="1:13" s="22" customFormat="1" ht="15.75" customHeight="1">
      <c r="A471" s="15"/>
      <c r="B471" s="43"/>
      <c r="C471" s="43"/>
      <c r="D471" s="44"/>
      <c r="E471" s="16"/>
      <c r="F471" s="23"/>
      <c r="G471" s="24"/>
      <c r="H471" s="19"/>
      <c r="I471" s="25"/>
      <c r="J471" s="46"/>
      <c r="K471" s="21"/>
      <c r="L471" s="21"/>
      <c r="M471" s="801"/>
    </row>
    <row r="472" spans="1:13" s="22" customFormat="1" ht="15.75" customHeight="1">
      <c r="A472" s="15"/>
      <c r="B472" s="43"/>
      <c r="C472" s="43"/>
      <c r="D472" s="44"/>
      <c r="E472" s="16"/>
      <c r="F472" s="27" t="s">
        <v>1773</v>
      </c>
      <c r="G472" s="28"/>
      <c r="H472" s="29"/>
      <c r="I472" s="30"/>
      <c r="J472" s="31">
        <f>SUM(J469:J471)</f>
        <v>280000</v>
      </c>
      <c r="K472" s="31">
        <f>SUM(K469:K471)</f>
        <v>280000</v>
      </c>
      <c r="L472" s="31">
        <f>SUM(L469:L471)</f>
        <v>372079</v>
      </c>
      <c r="M472" s="803">
        <f>L472/K472*100</f>
        <v>132.88535714285715</v>
      </c>
    </row>
    <row r="473" spans="1:13" s="22" customFormat="1" ht="15.75" customHeight="1">
      <c r="A473" s="15"/>
      <c r="B473" s="43"/>
      <c r="C473" s="43"/>
      <c r="D473" s="44"/>
      <c r="E473" s="16"/>
      <c r="F473" s="39"/>
      <c r="G473" s="40"/>
      <c r="H473" s="41"/>
      <c r="I473" s="42"/>
      <c r="J473" s="36"/>
      <c r="K473" s="34"/>
      <c r="L473" s="34"/>
      <c r="M473" s="810"/>
    </row>
    <row r="474" spans="1:13" s="22" customFormat="1" ht="18.75" customHeight="1">
      <c r="A474" s="60"/>
      <c r="B474" s="61"/>
      <c r="C474" s="61"/>
      <c r="D474" s="62"/>
      <c r="E474" s="63"/>
      <c r="F474" s="889" t="s">
        <v>1912</v>
      </c>
      <c r="G474" s="890"/>
      <c r="H474" s="890"/>
      <c r="I474" s="885"/>
      <c r="J474" s="64">
        <f>SUM(J469:J473)/2</f>
        <v>280000</v>
      </c>
      <c r="K474" s="64">
        <f>SUM(K469:K473)/2</f>
        <v>280000</v>
      </c>
      <c r="L474" s="64">
        <f>SUM(L469:L473)/2</f>
        <v>372079</v>
      </c>
      <c r="M474" s="813">
        <f>L474/K474*100</f>
        <v>132.88535714285715</v>
      </c>
    </row>
    <row r="475" spans="1:13" s="22" customFormat="1" ht="14.25" customHeight="1">
      <c r="A475" s="15"/>
      <c r="B475" s="43"/>
      <c r="C475" s="43"/>
      <c r="D475" s="44"/>
      <c r="E475" s="16"/>
      <c r="F475" s="17"/>
      <c r="G475" s="18"/>
      <c r="H475" s="19"/>
      <c r="I475" s="20"/>
      <c r="J475" s="21"/>
      <c r="K475" s="21"/>
      <c r="L475" s="21"/>
      <c r="M475" s="801"/>
    </row>
    <row r="476" spans="1:13" s="22" customFormat="1" ht="14.25" customHeight="1">
      <c r="A476" s="15">
        <v>9</v>
      </c>
      <c r="B476" s="43"/>
      <c r="C476" s="43">
        <v>1</v>
      </c>
      <c r="D476" s="44"/>
      <c r="E476" s="16"/>
      <c r="F476" s="23" t="s">
        <v>1739</v>
      </c>
      <c r="G476" s="24"/>
      <c r="H476" s="19"/>
      <c r="I476" s="25"/>
      <c r="J476" s="46"/>
      <c r="K476" s="46"/>
      <c r="L476" s="46"/>
      <c r="M476" s="811"/>
    </row>
    <row r="477" spans="1:13" s="22" customFormat="1" ht="14.25" customHeight="1">
      <c r="A477" s="15"/>
      <c r="B477" s="43"/>
      <c r="C477" s="43"/>
      <c r="D477" s="44"/>
      <c r="E477" s="16">
        <v>1</v>
      </c>
      <c r="F477" s="23"/>
      <c r="G477" s="24"/>
      <c r="H477" s="19"/>
      <c r="I477" s="25" t="s">
        <v>1515</v>
      </c>
      <c r="J477" s="21">
        <v>140000</v>
      </c>
      <c r="K477" s="21">
        <v>140000</v>
      </c>
      <c r="L477" s="21">
        <v>150937</v>
      </c>
      <c r="M477" s="801">
        <f>L477/K477*100</f>
        <v>107.81214285714287</v>
      </c>
    </row>
    <row r="478" spans="1:13" s="22" customFormat="1" ht="14.25" customHeight="1">
      <c r="A478" s="15"/>
      <c r="B478" s="43"/>
      <c r="C478" s="43"/>
      <c r="D478" s="44"/>
      <c r="E478" s="16">
        <v>2</v>
      </c>
      <c r="F478" s="17"/>
      <c r="G478" s="18"/>
      <c r="H478" s="19"/>
      <c r="I478" s="25" t="s">
        <v>1524</v>
      </c>
      <c r="J478" s="21">
        <v>79000</v>
      </c>
      <c r="K478" s="21">
        <v>79000</v>
      </c>
      <c r="L478" s="21">
        <v>82548</v>
      </c>
      <c r="M478" s="801">
        <f>L478/K478*100</f>
        <v>104.49113924050633</v>
      </c>
    </row>
    <row r="479" spans="1:13" s="22" customFormat="1" ht="14.25" customHeight="1">
      <c r="A479" s="15"/>
      <c r="B479" s="43"/>
      <c r="C479" s="43"/>
      <c r="D479" s="44"/>
      <c r="E479" s="16">
        <v>3</v>
      </c>
      <c r="F479" s="23"/>
      <c r="G479" s="24"/>
      <c r="H479" s="19"/>
      <c r="I479" s="25" t="s">
        <v>1525</v>
      </c>
      <c r="J479" s="21">
        <v>45000</v>
      </c>
      <c r="K479" s="21">
        <v>45000</v>
      </c>
      <c r="L479" s="21">
        <v>61616</v>
      </c>
      <c r="M479" s="801">
        <f>L479/K479*100</f>
        <v>136.92444444444445</v>
      </c>
    </row>
    <row r="480" spans="1:13" s="22" customFormat="1" ht="14.25" customHeight="1">
      <c r="A480" s="15"/>
      <c r="B480" s="43"/>
      <c r="C480" s="43"/>
      <c r="D480" s="44"/>
      <c r="E480" s="16">
        <v>4</v>
      </c>
      <c r="F480" s="23"/>
      <c r="G480" s="24"/>
      <c r="H480" s="19"/>
      <c r="I480" s="25" t="s">
        <v>1526</v>
      </c>
      <c r="J480" s="21">
        <v>1777000</v>
      </c>
      <c r="K480" s="21">
        <v>2014460</v>
      </c>
      <c r="L480" s="21">
        <v>2034362</v>
      </c>
      <c r="M480" s="801">
        <f>L480/K480*100</f>
        <v>100.98795707038116</v>
      </c>
    </row>
    <row r="481" spans="1:13" s="22" customFormat="1" ht="14.25" customHeight="1">
      <c r="A481" s="15"/>
      <c r="B481" s="43"/>
      <c r="C481" s="43"/>
      <c r="D481" s="44"/>
      <c r="E481" s="16">
        <v>5</v>
      </c>
      <c r="F481" s="23"/>
      <c r="G481" s="24"/>
      <c r="H481" s="19"/>
      <c r="I481" s="25" t="s">
        <v>1527</v>
      </c>
      <c r="J481" s="21">
        <v>11000</v>
      </c>
      <c r="K481" s="21">
        <v>11000</v>
      </c>
      <c r="L481" s="21">
        <v>15830</v>
      </c>
      <c r="M481" s="801">
        <f>L481/K481*100</f>
        <v>143.9090909090909</v>
      </c>
    </row>
    <row r="482" spans="1:13" s="22" customFormat="1" ht="14.25" customHeight="1">
      <c r="A482" s="15"/>
      <c r="B482" s="43"/>
      <c r="C482" s="43"/>
      <c r="D482" s="44"/>
      <c r="E482" s="16"/>
      <c r="F482" s="23"/>
      <c r="G482" s="24"/>
      <c r="H482" s="19"/>
      <c r="I482" s="25"/>
      <c r="J482" s="21"/>
      <c r="K482" s="21"/>
      <c r="L482" s="21"/>
      <c r="M482" s="801"/>
    </row>
    <row r="483" spans="1:13" s="22" customFormat="1" ht="14.25" customHeight="1">
      <c r="A483" s="15"/>
      <c r="B483" s="43"/>
      <c r="C483" s="43"/>
      <c r="D483" s="44"/>
      <c r="E483" s="16"/>
      <c r="F483" s="27" t="s">
        <v>1773</v>
      </c>
      <c r="G483" s="28"/>
      <c r="H483" s="29"/>
      <c r="I483" s="30"/>
      <c r="J483" s="31">
        <f>SUM(J475:J482)</f>
        <v>2052000</v>
      </c>
      <c r="K483" s="31">
        <f>SUM(K475:K482)</f>
        <v>2289460</v>
      </c>
      <c r="L483" s="31">
        <f>SUM(L475:L482)</f>
        <v>2345293</v>
      </c>
      <c r="M483" s="803">
        <f>L483/K483*100</f>
        <v>102.43869733474268</v>
      </c>
    </row>
    <row r="484" spans="1:13" s="22" customFormat="1" ht="14.25" customHeight="1">
      <c r="A484" s="15"/>
      <c r="B484" s="43"/>
      <c r="C484" s="43"/>
      <c r="D484" s="44"/>
      <c r="E484" s="16"/>
      <c r="F484" s="17"/>
      <c r="G484" s="18"/>
      <c r="H484" s="19"/>
      <c r="I484" s="25"/>
      <c r="J484" s="21"/>
      <c r="K484" s="21"/>
      <c r="L484" s="21"/>
      <c r="M484" s="801"/>
    </row>
    <row r="485" spans="1:13" s="22" customFormat="1" ht="21.75" customHeight="1">
      <c r="A485" s="60"/>
      <c r="B485" s="61"/>
      <c r="C485" s="61"/>
      <c r="D485" s="62"/>
      <c r="E485" s="63"/>
      <c r="F485" s="889" t="s">
        <v>1906</v>
      </c>
      <c r="G485" s="890"/>
      <c r="H485" s="890"/>
      <c r="I485" s="885"/>
      <c r="J485" s="64">
        <f>(SUM(J475:J482))</f>
        <v>2052000</v>
      </c>
      <c r="K485" s="64">
        <f>(SUM(K475:K482))</f>
        <v>2289460</v>
      </c>
      <c r="L485" s="64">
        <f>(SUM(L475:L482))</f>
        <v>2345293</v>
      </c>
      <c r="M485" s="813">
        <f>L485/K485*100</f>
        <v>102.43869733474268</v>
      </c>
    </row>
    <row r="486" spans="1:13" s="22" customFormat="1" ht="13.5" customHeight="1">
      <c r="A486" s="15"/>
      <c r="B486" s="43"/>
      <c r="C486" s="43"/>
      <c r="D486" s="44"/>
      <c r="E486" s="16"/>
      <c r="F486" s="17"/>
      <c r="G486" s="18"/>
      <c r="H486" s="19"/>
      <c r="I486" s="33"/>
      <c r="J486" s="34"/>
      <c r="K486" s="34"/>
      <c r="L486" s="34"/>
      <c r="M486" s="810"/>
    </row>
    <row r="487" spans="1:13" s="22" customFormat="1" ht="13.5" customHeight="1">
      <c r="A487" s="15">
        <v>10</v>
      </c>
      <c r="B487" s="43"/>
      <c r="C487" s="43">
        <v>1</v>
      </c>
      <c r="D487" s="44"/>
      <c r="E487" s="16"/>
      <c r="F487" s="23" t="s">
        <v>1689</v>
      </c>
      <c r="G487" s="24"/>
      <c r="H487" s="19"/>
      <c r="I487" s="25"/>
      <c r="J487" s="712">
        <v>12000</v>
      </c>
      <c r="K487" s="712">
        <v>12000</v>
      </c>
      <c r="L487" s="712">
        <v>47630</v>
      </c>
      <c r="M487" s="801">
        <f>L487/K487*100</f>
        <v>396.9166666666667</v>
      </c>
    </row>
    <row r="488" spans="1:13" s="22" customFormat="1" ht="13.5" customHeight="1">
      <c r="A488" s="15"/>
      <c r="B488" s="43"/>
      <c r="C488" s="43"/>
      <c r="D488" s="44"/>
      <c r="E488" s="16"/>
      <c r="F488" s="17"/>
      <c r="G488" s="18"/>
      <c r="H488" s="19"/>
      <c r="I488" s="25"/>
      <c r="J488" s="21"/>
      <c r="K488" s="21"/>
      <c r="L488" s="21"/>
      <c r="M488" s="814"/>
    </row>
    <row r="489" spans="1:13" s="22" customFormat="1" ht="13.5" customHeight="1">
      <c r="A489" s="15"/>
      <c r="B489" s="43"/>
      <c r="C489" s="43"/>
      <c r="D489" s="44"/>
      <c r="E489" s="16"/>
      <c r="F489" s="27"/>
      <c r="G489" s="28"/>
      <c r="H489" s="29"/>
      <c r="I489" s="51" t="s">
        <v>1773</v>
      </c>
      <c r="J489" s="31">
        <f>SUM(J487:J488)</f>
        <v>12000</v>
      </c>
      <c r="K489" s="31">
        <f>SUM(K487:K488)</f>
        <v>12000</v>
      </c>
      <c r="L489" s="31">
        <f>SUM(L487:L488)</f>
        <v>47630</v>
      </c>
      <c r="M489" s="803">
        <f>L489/K489*100</f>
        <v>396.9166666666667</v>
      </c>
    </row>
    <row r="490" spans="1:13" s="22" customFormat="1" ht="13.5" customHeight="1">
      <c r="A490" s="15"/>
      <c r="B490" s="43"/>
      <c r="C490" s="43"/>
      <c r="D490" s="44"/>
      <c r="E490" s="16"/>
      <c r="F490" s="39"/>
      <c r="G490" s="40"/>
      <c r="H490" s="41"/>
      <c r="I490" s="430"/>
      <c r="J490" s="36"/>
      <c r="K490" s="36"/>
      <c r="L490" s="36"/>
      <c r="M490" s="815"/>
    </row>
    <row r="491" spans="1:13" s="22" customFormat="1" ht="13.5" customHeight="1">
      <c r="A491" s="15">
        <v>11</v>
      </c>
      <c r="B491" s="43"/>
      <c r="C491" s="43">
        <v>1</v>
      </c>
      <c r="D491" s="44"/>
      <c r="E491" s="16"/>
      <c r="F491" s="23" t="s">
        <v>1307</v>
      </c>
      <c r="G491" s="24"/>
      <c r="H491" s="19"/>
      <c r="I491" s="25"/>
      <c r="J491" s="712">
        <v>500</v>
      </c>
      <c r="K491" s="712">
        <v>500</v>
      </c>
      <c r="L491" s="712">
        <v>303</v>
      </c>
      <c r="M491" s="801">
        <f>L491/K491*100</f>
        <v>60.6</v>
      </c>
    </row>
    <row r="492" spans="1:13" s="22" customFormat="1" ht="13.5" customHeight="1">
      <c r="A492" s="15"/>
      <c r="B492" s="43"/>
      <c r="C492" s="43"/>
      <c r="D492" s="44"/>
      <c r="E492" s="16"/>
      <c r="F492" s="17"/>
      <c r="G492" s="18"/>
      <c r="H492" s="19"/>
      <c r="I492" s="25"/>
      <c r="J492" s="21"/>
      <c r="K492" s="21"/>
      <c r="L492" s="21"/>
      <c r="M492" s="814"/>
    </row>
    <row r="493" spans="1:13" s="22" customFormat="1" ht="13.5" customHeight="1">
      <c r="A493" s="15"/>
      <c r="B493" s="43"/>
      <c r="C493" s="43"/>
      <c r="D493" s="44"/>
      <c r="E493" s="16"/>
      <c r="F493" s="27"/>
      <c r="G493" s="28"/>
      <c r="H493" s="29"/>
      <c r="I493" s="51" t="s">
        <v>1773</v>
      </c>
      <c r="J493" s="31">
        <f>SUM(J491:J492)</f>
        <v>500</v>
      </c>
      <c r="K493" s="31">
        <f>SUM(K491:K492)</f>
        <v>500</v>
      </c>
      <c r="L493" s="31">
        <f>SUM(L491:L492)</f>
        <v>303</v>
      </c>
      <c r="M493" s="803">
        <f>L493/K493*100</f>
        <v>60.6</v>
      </c>
    </row>
    <row r="494" spans="1:13" s="22" customFormat="1" ht="16.5" customHeight="1">
      <c r="A494" s="15"/>
      <c r="B494" s="43"/>
      <c r="C494" s="43"/>
      <c r="D494" s="44"/>
      <c r="E494" s="16"/>
      <c r="F494" s="39"/>
      <c r="G494" s="40"/>
      <c r="H494" s="41"/>
      <c r="I494" s="430"/>
      <c r="J494" s="36"/>
      <c r="K494" s="36"/>
      <c r="L494" s="36"/>
      <c r="M494" s="815"/>
    </row>
    <row r="495" spans="1:13" s="22" customFormat="1" ht="13.5" customHeight="1">
      <c r="A495" s="15">
        <v>12</v>
      </c>
      <c r="B495" s="43"/>
      <c r="C495" s="43">
        <v>1</v>
      </c>
      <c r="D495" s="44"/>
      <c r="E495" s="16"/>
      <c r="F495" s="23" t="s">
        <v>1308</v>
      </c>
      <c r="G495" s="24"/>
      <c r="H495" s="19"/>
      <c r="I495" s="25"/>
      <c r="J495" s="712">
        <v>500</v>
      </c>
      <c r="K495" s="712">
        <v>500</v>
      </c>
      <c r="L495" s="712">
        <v>1200</v>
      </c>
      <c r="M495" s="801">
        <f>L495/K495*100</f>
        <v>240</v>
      </c>
    </row>
    <row r="496" spans="1:13" s="22" customFormat="1" ht="13.5" customHeight="1">
      <c r="A496" s="15"/>
      <c r="B496" s="43"/>
      <c r="C496" s="43"/>
      <c r="D496" s="44"/>
      <c r="E496" s="16"/>
      <c r="F496" s="17"/>
      <c r="G496" s="18"/>
      <c r="H496" s="19"/>
      <c r="I496" s="25"/>
      <c r="J496" s="21"/>
      <c r="K496" s="21"/>
      <c r="L496" s="21"/>
      <c r="M496" s="814"/>
    </row>
    <row r="497" spans="1:13" s="22" customFormat="1" ht="17.25" customHeight="1">
      <c r="A497" s="15"/>
      <c r="B497" s="43"/>
      <c r="C497" s="43"/>
      <c r="D497" s="44"/>
      <c r="E497" s="16"/>
      <c r="F497" s="27"/>
      <c r="G497" s="28"/>
      <c r="H497" s="29"/>
      <c r="I497" s="51" t="s">
        <v>1773</v>
      </c>
      <c r="J497" s="31">
        <f>SUM(J495:J496)</f>
        <v>500</v>
      </c>
      <c r="K497" s="31">
        <f>SUM(K495:K496)</f>
        <v>500</v>
      </c>
      <c r="L497" s="31">
        <f>SUM(L495:L496)</f>
        <v>1200</v>
      </c>
      <c r="M497" s="803">
        <f>L497/K497*100</f>
        <v>240</v>
      </c>
    </row>
    <row r="498" spans="1:13" s="22" customFormat="1" ht="13.5" customHeight="1">
      <c r="A498" s="15"/>
      <c r="B498" s="43"/>
      <c r="C498" s="43"/>
      <c r="D498" s="44"/>
      <c r="E498" s="16"/>
      <c r="F498" s="427"/>
      <c r="G498" s="428"/>
      <c r="H498" s="429"/>
      <c r="I498" s="430"/>
      <c r="J498" s="36"/>
      <c r="K498" s="36"/>
      <c r="L498" s="36"/>
      <c r="M498" s="812"/>
    </row>
    <row r="499" spans="1:13" s="22" customFormat="1" ht="13.5" customHeight="1">
      <c r="A499" s="15">
        <v>13</v>
      </c>
      <c r="B499" s="43"/>
      <c r="C499" s="43">
        <v>2</v>
      </c>
      <c r="D499" s="44"/>
      <c r="E499" s="16"/>
      <c r="F499" s="23" t="s">
        <v>1309</v>
      </c>
      <c r="G499" s="18"/>
      <c r="H499" s="19"/>
      <c r="I499" s="33"/>
      <c r="J499" s="34"/>
      <c r="K499" s="34"/>
      <c r="L499" s="34"/>
      <c r="M499" s="810"/>
    </row>
    <row r="500" spans="1:13" s="22" customFormat="1" ht="13.5" customHeight="1">
      <c r="A500" s="15"/>
      <c r="B500" s="43"/>
      <c r="C500" s="43"/>
      <c r="D500" s="44"/>
      <c r="E500" s="16">
        <v>1</v>
      </c>
      <c r="F500" s="17"/>
      <c r="G500" s="18"/>
      <c r="H500" s="19"/>
      <c r="I500" s="25" t="s">
        <v>1310</v>
      </c>
      <c r="J500" s="21">
        <v>1700</v>
      </c>
      <c r="K500" s="21">
        <v>1700</v>
      </c>
      <c r="L500" s="21">
        <v>1596</v>
      </c>
      <c r="M500" s="801">
        <f>L500/K500*100</f>
        <v>93.88235294117648</v>
      </c>
    </row>
    <row r="501" spans="1:13" s="22" customFormat="1" ht="13.5" customHeight="1">
      <c r="A501" s="15"/>
      <c r="B501" s="43"/>
      <c r="C501" s="43"/>
      <c r="D501" s="44"/>
      <c r="E501" s="16">
        <v>2</v>
      </c>
      <c r="F501" s="17"/>
      <c r="G501" s="18"/>
      <c r="H501" s="19"/>
      <c r="I501" s="25" t="s">
        <v>1311</v>
      </c>
      <c r="J501" s="21">
        <v>50000</v>
      </c>
      <c r="K501" s="21">
        <v>50000</v>
      </c>
      <c r="L501" s="21">
        <v>43334</v>
      </c>
      <c r="M501" s="801">
        <f>L501/K501*100</f>
        <v>86.668</v>
      </c>
    </row>
    <row r="502" spans="1:13" s="22" customFormat="1" ht="13.5" customHeight="1">
      <c r="A502" s="15"/>
      <c r="B502" s="43"/>
      <c r="C502" s="43"/>
      <c r="D502" s="44"/>
      <c r="E502" s="16">
        <v>3</v>
      </c>
      <c r="F502" s="17"/>
      <c r="G502" s="18"/>
      <c r="H502" s="19"/>
      <c r="I502" s="25" t="s">
        <v>1443</v>
      </c>
      <c r="J502" s="21"/>
      <c r="K502" s="21">
        <v>10000</v>
      </c>
      <c r="L502" s="21">
        <v>10177</v>
      </c>
      <c r="M502" s="801">
        <f>L502/K502*100</f>
        <v>101.77000000000001</v>
      </c>
    </row>
    <row r="503" spans="1:13" s="22" customFormat="1" ht="13.5" customHeight="1">
      <c r="A503" s="15"/>
      <c r="B503" s="43"/>
      <c r="C503" s="43"/>
      <c r="D503" s="44"/>
      <c r="E503" s="16"/>
      <c r="F503" s="17"/>
      <c r="G503" s="18"/>
      <c r="H503" s="19"/>
      <c r="I503" s="33"/>
      <c r="J503" s="34"/>
      <c r="K503" s="34"/>
      <c r="L503" s="34"/>
      <c r="M503" s="810"/>
    </row>
    <row r="504" spans="1:13" s="22" customFormat="1" ht="16.5" customHeight="1">
      <c r="A504" s="15"/>
      <c r="B504" s="43"/>
      <c r="C504" s="43"/>
      <c r="D504" s="44"/>
      <c r="E504" s="16"/>
      <c r="F504" s="27" t="s">
        <v>1773</v>
      </c>
      <c r="G504" s="28"/>
      <c r="H504" s="29"/>
      <c r="I504" s="30"/>
      <c r="J504" s="31">
        <f>SUM(J498:J503)</f>
        <v>51700</v>
      </c>
      <c r="K504" s="31">
        <f>SUM(K498:K503)</f>
        <v>61700</v>
      </c>
      <c r="L504" s="31">
        <f>SUM(L498:L503)</f>
        <v>55107</v>
      </c>
      <c r="M504" s="803">
        <f>L504/K504*100</f>
        <v>89.31442463533226</v>
      </c>
    </row>
    <row r="505" spans="1:13" s="22" customFormat="1" ht="6.75" customHeight="1">
      <c r="A505" s="15"/>
      <c r="B505" s="43"/>
      <c r="C505" s="43"/>
      <c r="D505" s="44"/>
      <c r="E505" s="16"/>
      <c r="F505" s="17"/>
      <c r="G505" s="18"/>
      <c r="H505" s="19"/>
      <c r="I505" s="33"/>
      <c r="J505" s="34"/>
      <c r="K505" s="34"/>
      <c r="L505" s="34"/>
      <c r="M505" s="810"/>
    </row>
    <row r="506" spans="1:13" s="22" customFormat="1" ht="17.25" customHeight="1">
      <c r="A506" s="15">
        <v>14</v>
      </c>
      <c r="B506" s="43"/>
      <c r="C506" s="43">
        <v>2</v>
      </c>
      <c r="D506" s="44"/>
      <c r="E506" s="16"/>
      <c r="F506" s="23" t="s">
        <v>1312</v>
      </c>
      <c r="G506" s="24"/>
      <c r="H506" s="19"/>
      <c r="I506" s="25"/>
      <c r="J506" s="21"/>
      <c r="K506" s="21"/>
      <c r="L506" s="21"/>
      <c r="M506" s="801"/>
    </row>
    <row r="507" spans="1:13" s="22" customFormat="1" ht="19.5" customHeight="1">
      <c r="A507" s="15"/>
      <c r="B507" s="43"/>
      <c r="C507" s="43"/>
      <c r="D507" s="44"/>
      <c r="E507" s="16">
        <v>1</v>
      </c>
      <c r="F507" s="17"/>
      <c r="G507" s="18"/>
      <c r="H507" s="19"/>
      <c r="I507" s="25" t="s">
        <v>1313</v>
      </c>
      <c r="J507" s="21">
        <v>200</v>
      </c>
      <c r="K507" s="21">
        <v>200</v>
      </c>
      <c r="L507" s="21"/>
      <c r="M507" s="801"/>
    </row>
    <row r="508" spans="1:13" s="22" customFormat="1" ht="16.5" customHeight="1">
      <c r="A508" s="15"/>
      <c r="B508" s="43"/>
      <c r="C508" s="43"/>
      <c r="D508" s="44"/>
      <c r="E508" s="16">
        <v>2</v>
      </c>
      <c r="F508" s="17"/>
      <c r="G508" s="18"/>
      <c r="H508" s="19"/>
      <c r="I508" s="25" t="s">
        <v>1314</v>
      </c>
      <c r="J508" s="21">
        <v>9000</v>
      </c>
      <c r="K508" s="21">
        <v>9000</v>
      </c>
      <c r="L508" s="21">
        <v>9942</v>
      </c>
      <c r="M508" s="801">
        <f aca="true" t="shared" si="4" ref="M508:M515">L508/K508*100</f>
        <v>110.46666666666667</v>
      </c>
    </row>
    <row r="509" spans="1:13" s="22" customFormat="1" ht="25.5" customHeight="1">
      <c r="A509" s="47"/>
      <c r="B509" s="48"/>
      <c r="C509" s="48"/>
      <c r="D509" s="49"/>
      <c r="E509" s="52">
        <v>3</v>
      </c>
      <c r="F509" s="17"/>
      <c r="G509" s="18"/>
      <c r="H509" s="19"/>
      <c r="I509" s="25" t="s">
        <v>1315</v>
      </c>
      <c r="J509" s="21">
        <v>1000</v>
      </c>
      <c r="K509" s="21">
        <v>1000</v>
      </c>
      <c r="L509" s="21">
        <v>2493</v>
      </c>
      <c r="M509" s="801">
        <f t="shared" si="4"/>
        <v>249.29999999999998</v>
      </c>
    </row>
    <row r="510" spans="1:13" s="22" customFormat="1" ht="16.5" customHeight="1">
      <c r="A510" s="15"/>
      <c r="B510" s="43"/>
      <c r="C510" s="43"/>
      <c r="D510" s="44"/>
      <c r="E510" s="16">
        <v>4</v>
      </c>
      <c r="F510" s="17"/>
      <c r="G510" s="18"/>
      <c r="H510" s="19"/>
      <c r="I510" s="25" t="s">
        <v>1316</v>
      </c>
      <c r="J510" s="21">
        <v>35000</v>
      </c>
      <c r="K510" s="21">
        <v>35000</v>
      </c>
      <c r="L510" s="21">
        <v>36192</v>
      </c>
      <c r="M510" s="801">
        <f t="shared" si="4"/>
        <v>103.40571428571428</v>
      </c>
    </row>
    <row r="511" spans="1:13" s="22" customFormat="1" ht="26.25" customHeight="1">
      <c r="A511" s="477"/>
      <c r="B511" s="478"/>
      <c r="C511" s="478"/>
      <c r="D511" s="479"/>
      <c r="E511" s="16">
        <v>5</v>
      </c>
      <c r="F511" s="480"/>
      <c r="G511" s="481"/>
      <c r="H511" s="482"/>
      <c r="I511" s="483" t="s">
        <v>1317</v>
      </c>
      <c r="J511" s="445">
        <v>4500</v>
      </c>
      <c r="K511" s="445">
        <v>4500</v>
      </c>
      <c r="L511" s="21">
        <v>4221</v>
      </c>
      <c r="M511" s="801">
        <f t="shared" si="4"/>
        <v>93.8</v>
      </c>
    </row>
    <row r="512" spans="1:13" s="22" customFormat="1" ht="17.25" customHeight="1">
      <c r="A512" s="477"/>
      <c r="B512" s="478"/>
      <c r="C512" s="478"/>
      <c r="D512" s="479"/>
      <c r="E512" s="16">
        <v>6</v>
      </c>
      <c r="F512" s="480"/>
      <c r="G512" s="481"/>
      <c r="H512" s="482"/>
      <c r="I512" s="483" t="s">
        <v>1318</v>
      </c>
      <c r="J512" s="445">
        <v>3000</v>
      </c>
      <c r="K512" s="445">
        <v>3000</v>
      </c>
      <c r="L512" s="21">
        <v>3730</v>
      </c>
      <c r="M512" s="801">
        <f t="shared" si="4"/>
        <v>124.33333333333334</v>
      </c>
    </row>
    <row r="513" spans="1:13" s="22" customFormat="1" ht="17.25" customHeight="1">
      <c r="A513" s="477"/>
      <c r="B513" s="478"/>
      <c r="C513" s="478"/>
      <c r="D513" s="479"/>
      <c r="E513" s="16">
        <v>7</v>
      </c>
      <c r="F513" s="480"/>
      <c r="G513" s="481"/>
      <c r="H513" s="482"/>
      <c r="I513" s="483" t="s">
        <v>1319</v>
      </c>
      <c r="J513" s="445">
        <v>2000</v>
      </c>
      <c r="K513" s="445">
        <v>2000</v>
      </c>
      <c r="L513" s="21">
        <v>1935</v>
      </c>
      <c r="M513" s="801">
        <f t="shared" si="4"/>
        <v>96.75</v>
      </c>
    </row>
    <row r="514" spans="1:13" s="22" customFormat="1" ht="24.75" customHeight="1">
      <c r="A514" s="477"/>
      <c r="B514" s="478"/>
      <c r="C514" s="478"/>
      <c r="D514" s="479"/>
      <c r="E514" s="16">
        <v>8</v>
      </c>
      <c r="F514" s="480"/>
      <c r="G514" s="481"/>
      <c r="H514" s="482"/>
      <c r="I514" s="483" t="s">
        <v>1320</v>
      </c>
      <c r="J514" s="445">
        <v>100</v>
      </c>
      <c r="K514" s="445">
        <v>100</v>
      </c>
      <c r="L514" s="21">
        <v>56</v>
      </c>
      <c r="M514" s="801">
        <f t="shared" si="4"/>
        <v>56.00000000000001</v>
      </c>
    </row>
    <row r="515" spans="1:13" s="22" customFormat="1" ht="18" customHeight="1">
      <c r="A515" s="477"/>
      <c r="B515" s="478"/>
      <c r="C515" s="478"/>
      <c r="D515" s="479"/>
      <c r="E515" s="16">
        <v>9</v>
      </c>
      <c r="F515" s="480"/>
      <c r="G515" s="481"/>
      <c r="H515" s="482"/>
      <c r="I515" s="483" t="s">
        <v>1321</v>
      </c>
      <c r="J515" s="445">
        <v>1000</v>
      </c>
      <c r="K515" s="445">
        <v>1440</v>
      </c>
      <c r="L515" s="21">
        <v>1440</v>
      </c>
      <c r="M515" s="801">
        <f t="shared" si="4"/>
        <v>100</v>
      </c>
    </row>
    <row r="516" spans="1:13" s="22" customFormat="1" ht="27.75" customHeight="1">
      <c r="A516" s="477"/>
      <c r="B516" s="478"/>
      <c r="C516" s="478"/>
      <c r="D516" s="479"/>
      <c r="E516" s="16">
        <v>10</v>
      </c>
      <c r="F516" s="480"/>
      <c r="G516" s="481"/>
      <c r="H516" s="482"/>
      <c r="I516" s="483" t="s">
        <v>1322</v>
      </c>
      <c r="J516" s="445">
        <v>3000</v>
      </c>
      <c r="K516" s="445">
        <v>3000</v>
      </c>
      <c r="L516" s="21">
        <v>3287</v>
      </c>
      <c r="M516" s="801">
        <f>L516/K516*100</f>
        <v>109.56666666666666</v>
      </c>
    </row>
    <row r="517" spans="1:13" s="22" customFormat="1" ht="17.25" customHeight="1">
      <c r="A517" s="477"/>
      <c r="B517" s="478"/>
      <c r="C517" s="478"/>
      <c r="D517" s="479"/>
      <c r="E517" s="16">
        <v>11</v>
      </c>
      <c r="F517" s="480"/>
      <c r="G517" s="481"/>
      <c r="H517" s="482"/>
      <c r="I517" s="483" t="s">
        <v>1323</v>
      </c>
      <c r="J517" s="445">
        <v>100</v>
      </c>
      <c r="K517" s="445">
        <v>100</v>
      </c>
      <c r="L517" s="21">
        <v>100</v>
      </c>
      <c r="M517" s="801">
        <f>L517/K517*100</f>
        <v>100</v>
      </c>
    </row>
    <row r="518" spans="1:13" s="22" customFormat="1" ht="25.5" customHeight="1">
      <c r="A518" s="477"/>
      <c r="B518" s="478"/>
      <c r="C518" s="478"/>
      <c r="D518" s="479"/>
      <c r="E518" s="16">
        <v>12</v>
      </c>
      <c r="F518" s="480"/>
      <c r="G518" s="481"/>
      <c r="H518" s="482"/>
      <c r="I518" s="483" t="s">
        <v>1444</v>
      </c>
      <c r="J518" s="445"/>
      <c r="K518" s="445"/>
      <c r="L518" s="21">
        <v>634</v>
      </c>
      <c r="M518" s="801"/>
    </row>
    <row r="519" spans="1:13" s="22" customFormat="1" ht="10.5" customHeight="1">
      <c r="A519" s="15"/>
      <c r="B519" s="43"/>
      <c r="C519" s="43"/>
      <c r="D519" s="44"/>
      <c r="E519" s="16"/>
      <c r="F519" s="17"/>
      <c r="G519" s="18"/>
      <c r="H519" s="19"/>
      <c r="I519" s="25"/>
      <c r="J519" s="21"/>
      <c r="K519" s="21"/>
      <c r="L519" s="21"/>
      <c r="M519" s="801"/>
    </row>
    <row r="520" spans="1:13" s="22" customFormat="1" ht="15.75" customHeight="1">
      <c r="A520" s="15"/>
      <c r="B520" s="43"/>
      <c r="C520" s="43"/>
      <c r="D520" s="44"/>
      <c r="E520" s="16"/>
      <c r="F520" s="27" t="s">
        <v>1773</v>
      </c>
      <c r="G520" s="28"/>
      <c r="H520" s="29"/>
      <c r="I520" s="30"/>
      <c r="J520" s="31">
        <f>SUM(J505:J519)</f>
        <v>58900</v>
      </c>
      <c r="K520" s="31">
        <f>SUM(K505:K519)</f>
        <v>59340</v>
      </c>
      <c r="L520" s="31">
        <f>SUM(L505:L519)</f>
        <v>64030</v>
      </c>
      <c r="M520" s="803">
        <f>L520/K520*100</f>
        <v>107.9036063363667</v>
      </c>
    </row>
    <row r="521" spans="1:13" s="22" customFormat="1" ht="10.5" customHeight="1">
      <c r="A521" s="15"/>
      <c r="B521" s="43"/>
      <c r="C521" s="43"/>
      <c r="D521" s="44"/>
      <c r="E521" s="53"/>
      <c r="F521" s="17"/>
      <c r="G521" s="18"/>
      <c r="H521" s="19"/>
      <c r="I521" s="33"/>
      <c r="J521" s="34"/>
      <c r="K521" s="34"/>
      <c r="L521" s="34"/>
      <c r="M521" s="810"/>
    </row>
    <row r="522" spans="1:13" s="22" customFormat="1" ht="15" customHeight="1">
      <c r="A522" s="60"/>
      <c r="B522" s="61"/>
      <c r="C522" s="61"/>
      <c r="D522" s="62"/>
      <c r="E522" s="63"/>
      <c r="F522" s="484"/>
      <c r="G522" s="485"/>
      <c r="H522" s="486"/>
      <c r="I522" s="487" t="s">
        <v>1324</v>
      </c>
      <c r="J522" s="64">
        <f>SUM(J486:J521)/2</f>
        <v>123600</v>
      </c>
      <c r="K522" s="64">
        <f>SUM(K486:K521)/2</f>
        <v>134040</v>
      </c>
      <c r="L522" s="64">
        <f>SUM(L486:L521)/2</f>
        <v>168270</v>
      </c>
      <c r="M522" s="813">
        <f>L522/K522*100</f>
        <v>125.53715308863025</v>
      </c>
    </row>
    <row r="523" spans="1:13" s="22" customFormat="1" ht="3.75" customHeight="1">
      <c r="A523" s="15"/>
      <c r="B523" s="43"/>
      <c r="C523" s="43"/>
      <c r="D523" s="44"/>
      <c r="E523" s="53"/>
      <c r="F523" s="17"/>
      <c r="G523" s="18"/>
      <c r="H523" s="19"/>
      <c r="I523" s="25"/>
      <c r="J523" s="21"/>
      <c r="K523" s="32"/>
      <c r="L523" s="32"/>
      <c r="M523" s="801"/>
    </row>
    <row r="524" spans="1:13" s="22" customFormat="1" ht="20.25" customHeight="1">
      <c r="A524" s="15">
        <v>15</v>
      </c>
      <c r="B524" s="43"/>
      <c r="C524" s="43">
        <v>2</v>
      </c>
      <c r="D524" s="44"/>
      <c r="E524" s="16"/>
      <c r="F524" s="23" t="s">
        <v>1528</v>
      </c>
      <c r="G524" s="24"/>
      <c r="H524" s="19"/>
      <c r="I524" s="20"/>
      <c r="J524" s="21"/>
      <c r="K524" s="32"/>
      <c r="L524" s="32"/>
      <c r="M524" s="801"/>
    </row>
    <row r="525" spans="1:13" s="22" customFormat="1" ht="15" customHeight="1">
      <c r="A525" s="47"/>
      <c r="B525" s="48"/>
      <c r="C525" s="48"/>
      <c r="D525" s="49"/>
      <c r="E525" s="52">
        <v>1</v>
      </c>
      <c r="F525" s="17"/>
      <c r="G525" s="18"/>
      <c r="H525" s="19"/>
      <c r="I525" s="50" t="s">
        <v>1529</v>
      </c>
      <c r="J525" s="21">
        <v>116000</v>
      </c>
      <c r="K525" s="21">
        <v>116000</v>
      </c>
      <c r="L525" s="21">
        <v>94669</v>
      </c>
      <c r="M525" s="801">
        <f>L525/K525*100</f>
        <v>81.61120689655172</v>
      </c>
    </row>
    <row r="526" spans="1:13" s="22" customFormat="1" ht="15" customHeight="1">
      <c r="A526" s="15"/>
      <c r="B526" s="43"/>
      <c r="C526" s="43"/>
      <c r="D526" s="44"/>
      <c r="E526" s="16">
        <v>2</v>
      </c>
      <c r="F526" s="17"/>
      <c r="G526" s="18"/>
      <c r="H526" s="19"/>
      <c r="I526" s="50" t="s">
        <v>1618</v>
      </c>
      <c r="J526" s="21">
        <v>30000</v>
      </c>
      <c r="K526" s="21">
        <v>131776</v>
      </c>
      <c r="L526" s="21">
        <v>186933</v>
      </c>
      <c r="M526" s="801">
        <f>L526/K526*100</f>
        <v>141.8566355026712</v>
      </c>
    </row>
    <row r="527" spans="1:13" s="22" customFormat="1" ht="15" customHeight="1">
      <c r="A527" s="15"/>
      <c r="B527" s="43"/>
      <c r="C527" s="43"/>
      <c r="D527" s="44"/>
      <c r="E527" s="16">
        <v>3</v>
      </c>
      <c r="F527" s="17"/>
      <c r="G527" s="18"/>
      <c r="H527" s="19"/>
      <c r="I527" s="50" t="s">
        <v>1722</v>
      </c>
      <c r="J527" s="21">
        <v>127432</v>
      </c>
      <c r="K527" s="21">
        <v>127432</v>
      </c>
      <c r="L527" s="21">
        <v>127432</v>
      </c>
      <c r="M527" s="801">
        <f>L527/K527*100</f>
        <v>100</v>
      </c>
    </row>
    <row r="528" spans="1:13" s="22" customFormat="1" ht="26.25" customHeight="1">
      <c r="A528" s="15"/>
      <c r="B528" s="43"/>
      <c r="C528" s="43"/>
      <c r="D528" s="44"/>
      <c r="E528" s="16">
        <v>4</v>
      </c>
      <c r="F528" s="17"/>
      <c r="G528" s="18"/>
      <c r="H528" s="19"/>
      <c r="I528" s="25" t="s">
        <v>477</v>
      </c>
      <c r="J528" s="21">
        <v>600</v>
      </c>
      <c r="K528" s="21">
        <v>600</v>
      </c>
      <c r="L528" s="21">
        <v>600</v>
      </c>
      <c r="M528" s="801">
        <f>L528/K528*100</f>
        <v>100</v>
      </c>
    </row>
    <row r="529" spans="1:13" s="22" customFormat="1" ht="9.75" customHeight="1">
      <c r="A529" s="15"/>
      <c r="B529" s="43"/>
      <c r="C529" s="43"/>
      <c r="D529" s="44"/>
      <c r="E529" s="16"/>
      <c r="F529" s="23"/>
      <c r="G529" s="24"/>
      <c r="H529" s="19"/>
      <c r="I529" s="20"/>
      <c r="J529" s="21"/>
      <c r="K529" s="32"/>
      <c r="L529" s="32"/>
      <c r="M529" s="801"/>
    </row>
    <row r="530" spans="1:13" s="22" customFormat="1" ht="14.25" customHeight="1">
      <c r="A530" s="15"/>
      <c r="B530" s="43"/>
      <c r="C530" s="43"/>
      <c r="D530" s="44"/>
      <c r="E530" s="16"/>
      <c r="F530" s="27" t="s">
        <v>1773</v>
      </c>
      <c r="G530" s="28"/>
      <c r="H530" s="29"/>
      <c r="I530" s="30"/>
      <c r="J530" s="31">
        <f>SUM(J523:J529)</f>
        <v>274032</v>
      </c>
      <c r="K530" s="31">
        <f>SUM(K523:K529)</f>
        <v>375808</v>
      </c>
      <c r="L530" s="31">
        <f>SUM(L523:L529)</f>
        <v>409634</v>
      </c>
      <c r="M530" s="803">
        <f>L530/K530*100</f>
        <v>109.00087278610356</v>
      </c>
    </row>
    <row r="531" spans="1:13" s="22" customFormat="1" ht="6.75" customHeight="1">
      <c r="A531" s="15"/>
      <c r="B531" s="43"/>
      <c r="C531" s="43"/>
      <c r="D531" s="44"/>
      <c r="E531" s="16"/>
      <c r="F531" s="39"/>
      <c r="G531" s="40"/>
      <c r="H531" s="41"/>
      <c r="I531" s="42"/>
      <c r="J531" s="36"/>
      <c r="K531" s="36"/>
      <c r="L531" s="36"/>
      <c r="M531" s="812"/>
    </row>
    <row r="532" spans="1:13" s="22" customFormat="1" ht="15.75" customHeight="1">
      <c r="A532" s="15">
        <v>16</v>
      </c>
      <c r="B532" s="43"/>
      <c r="C532" s="43">
        <v>2</v>
      </c>
      <c r="D532" s="44"/>
      <c r="E532" s="16"/>
      <c r="F532" s="23" t="s">
        <v>1530</v>
      </c>
      <c r="G532" s="24"/>
      <c r="H532" s="19"/>
      <c r="I532" s="25"/>
      <c r="J532" s="21"/>
      <c r="K532" s="32"/>
      <c r="L532" s="32"/>
      <c r="M532" s="801"/>
    </row>
    <row r="533" spans="1:13" s="22" customFormat="1" ht="15" customHeight="1">
      <c r="A533" s="15"/>
      <c r="B533" s="43"/>
      <c r="C533" s="43"/>
      <c r="D533" s="44"/>
      <c r="E533" s="16">
        <v>1</v>
      </c>
      <c r="F533" s="17"/>
      <c r="G533" s="18"/>
      <c r="H533" s="19"/>
      <c r="I533" s="25" t="s">
        <v>1569</v>
      </c>
      <c r="J533" s="21">
        <v>438881</v>
      </c>
      <c r="K533" s="21">
        <v>438881</v>
      </c>
      <c r="L533" s="21">
        <v>346758</v>
      </c>
      <c r="M533" s="801">
        <f aca="true" t="shared" si="5" ref="M533:M538">L533/K533*100</f>
        <v>79.00957207078912</v>
      </c>
    </row>
    <row r="534" spans="1:13" s="22" customFormat="1" ht="15" customHeight="1">
      <c r="A534" s="15"/>
      <c r="B534" s="43"/>
      <c r="C534" s="43"/>
      <c r="D534" s="44"/>
      <c r="E534" s="16">
        <v>2</v>
      </c>
      <c r="F534" s="17"/>
      <c r="G534" s="18"/>
      <c r="H534" s="19"/>
      <c r="I534" s="25" t="s">
        <v>1531</v>
      </c>
      <c r="J534" s="21">
        <v>3000</v>
      </c>
      <c r="K534" s="21">
        <v>3000</v>
      </c>
      <c r="L534" s="21">
        <v>8170</v>
      </c>
      <c r="M534" s="801">
        <f t="shared" si="5"/>
        <v>272.3333333333333</v>
      </c>
    </row>
    <row r="535" spans="1:13" s="22" customFormat="1" ht="15" customHeight="1">
      <c r="A535" s="15"/>
      <c r="B535" s="43"/>
      <c r="C535" s="43"/>
      <c r="D535" s="44"/>
      <c r="E535" s="16">
        <v>3</v>
      </c>
      <c r="F535" s="17"/>
      <c r="G535" s="18"/>
      <c r="H535" s="19"/>
      <c r="I535" s="25" t="s">
        <v>1929</v>
      </c>
      <c r="J535" s="21">
        <v>522400</v>
      </c>
      <c r="K535" s="21">
        <v>522400</v>
      </c>
      <c r="L535" s="21">
        <v>480700</v>
      </c>
      <c r="M535" s="801">
        <f t="shared" si="5"/>
        <v>92.01761102603369</v>
      </c>
    </row>
    <row r="536" spans="1:13" s="22" customFormat="1" ht="15" customHeight="1">
      <c r="A536" s="15"/>
      <c r="B536" s="43"/>
      <c r="C536" s="43"/>
      <c r="D536" s="44"/>
      <c r="E536" s="16">
        <v>4</v>
      </c>
      <c r="F536" s="17"/>
      <c r="G536" s="18"/>
      <c r="H536" s="19"/>
      <c r="I536" s="25" t="s">
        <v>1570</v>
      </c>
      <c r="J536" s="21">
        <v>231560</v>
      </c>
      <c r="K536" s="21">
        <v>231560</v>
      </c>
      <c r="L536" s="21">
        <v>143952</v>
      </c>
      <c r="M536" s="801">
        <f t="shared" si="5"/>
        <v>62.16617723268267</v>
      </c>
    </row>
    <row r="537" spans="1:13" s="22" customFormat="1" ht="27.75" customHeight="1">
      <c r="A537" s="15"/>
      <c r="B537" s="43"/>
      <c r="C537" s="43"/>
      <c r="D537" s="44"/>
      <c r="E537" s="16">
        <v>5</v>
      </c>
      <c r="F537" s="17"/>
      <c r="G537" s="18"/>
      <c r="H537" s="19"/>
      <c r="I537" s="25" t="s">
        <v>528</v>
      </c>
      <c r="J537" s="21">
        <v>267320</v>
      </c>
      <c r="K537" s="21">
        <v>267320</v>
      </c>
      <c r="L537" s="21">
        <v>267320</v>
      </c>
      <c r="M537" s="801">
        <f t="shared" si="5"/>
        <v>100</v>
      </c>
    </row>
    <row r="538" spans="1:13" s="22" customFormat="1" ht="15" customHeight="1">
      <c r="A538" s="15"/>
      <c r="B538" s="43"/>
      <c r="C538" s="43"/>
      <c r="D538" s="44"/>
      <c r="E538" s="16">
        <v>6</v>
      </c>
      <c r="F538" s="17"/>
      <c r="G538" s="18"/>
      <c r="H538" s="19"/>
      <c r="I538" s="25" t="s">
        <v>1445</v>
      </c>
      <c r="J538" s="21"/>
      <c r="K538" s="21">
        <v>7900</v>
      </c>
      <c r="L538" s="21">
        <v>9472</v>
      </c>
      <c r="M538" s="801">
        <f t="shared" si="5"/>
        <v>119.89873417721519</v>
      </c>
    </row>
    <row r="539" spans="1:13" s="22" customFormat="1" ht="15" customHeight="1">
      <c r="A539" s="15"/>
      <c r="B539" s="43"/>
      <c r="C539" s="43"/>
      <c r="D539" s="44"/>
      <c r="E539" s="16">
        <v>7</v>
      </c>
      <c r="F539" s="17"/>
      <c r="G539" s="18"/>
      <c r="H539" s="19"/>
      <c r="I539" s="25" t="s">
        <v>1460</v>
      </c>
      <c r="J539" s="21"/>
      <c r="K539" s="21"/>
      <c r="L539" s="32">
        <v>104</v>
      </c>
      <c r="M539" s="801"/>
    </row>
    <row r="540" spans="1:13" s="22" customFormat="1" ht="9" customHeight="1">
      <c r="A540" s="15"/>
      <c r="B540" s="43"/>
      <c r="C540" s="43"/>
      <c r="D540" s="44"/>
      <c r="E540" s="16"/>
      <c r="F540" s="17"/>
      <c r="G540" s="18"/>
      <c r="H540" s="19"/>
      <c r="I540" s="25"/>
      <c r="J540" s="21"/>
      <c r="K540" s="32"/>
      <c r="L540" s="32"/>
      <c r="M540" s="801"/>
    </row>
    <row r="541" spans="1:13" s="22" customFormat="1" ht="16.5" customHeight="1">
      <c r="A541" s="15"/>
      <c r="B541" s="43"/>
      <c r="C541" s="43"/>
      <c r="D541" s="44"/>
      <c r="E541" s="16"/>
      <c r="F541" s="27" t="s">
        <v>1773</v>
      </c>
      <c r="G541" s="28"/>
      <c r="H541" s="29"/>
      <c r="I541" s="30"/>
      <c r="J541" s="31">
        <f>SUM(J531:J540)</f>
        <v>1463161</v>
      </c>
      <c r="K541" s="31">
        <f>SUM(K531:K540)</f>
        <v>1471061</v>
      </c>
      <c r="L541" s="31">
        <f>SUM(L531:L540)</f>
        <v>1256476</v>
      </c>
      <c r="M541" s="803">
        <f>L541/K541*100</f>
        <v>85.41290945786749</v>
      </c>
    </row>
    <row r="542" spans="1:13" s="22" customFormat="1" ht="13.5" customHeight="1">
      <c r="A542" s="15"/>
      <c r="B542" s="43"/>
      <c r="C542" s="43"/>
      <c r="D542" s="44"/>
      <c r="E542" s="16"/>
      <c r="F542" s="39"/>
      <c r="G542" s="40"/>
      <c r="H542" s="41"/>
      <c r="I542" s="42"/>
      <c r="J542" s="36"/>
      <c r="K542" s="36"/>
      <c r="L542" s="36"/>
      <c r="M542" s="812"/>
    </row>
    <row r="543" spans="1:13" s="22" customFormat="1" ht="13.5" customHeight="1">
      <c r="A543" s="15">
        <v>17</v>
      </c>
      <c r="B543" s="43"/>
      <c r="C543" s="43">
        <v>2</v>
      </c>
      <c r="D543" s="44"/>
      <c r="E543" s="16"/>
      <c r="F543" s="56" t="s">
        <v>529</v>
      </c>
      <c r="G543" s="40"/>
      <c r="H543" s="41"/>
      <c r="I543" s="42"/>
      <c r="J543" s="36"/>
      <c r="K543" s="36"/>
      <c r="L543" s="36"/>
      <c r="M543" s="812"/>
    </row>
    <row r="544" spans="1:13" s="22" customFormat="1" ht="13.5" customHeight="1">
      <c r="A544" s="15"/>
      <c r="B544" s="43"/>
      <c r="C544" s="43"/>
      <c r="D544" s="44"/>
      <c r="E544" s="16">
        <v>1</v>
      </c>
      <c r="F544" s="39"/>
      <c r="G544" s="40"/>
      <c r="H544" s="41"/>
      <c r="I544" s="25" t="s">
        <v>530</v>
      </c>
      <c r="J544" s="21">
        <v>75000</v>
      </c>
      <c r="K544" s="21">
        <v>75000</v>
      </c>
      <c r="L544" s="21">
        <v>75295</v>
      </c>
      <c r="M544" s="801">
        <f>L544/K544*100</f>
        <v>100.39333333333333</v>
      </c>
    </row>
    <row r="545" spans="1:13" s="22" customFormat="1" ht="13.5" customHeight="1">
      <c r="A545" s="15"/>
      <c r="B545" s="43"/>
      <c r="C545" s="43"/>
      <c r="D545" s="44"/>
      <c r="E545" s="16">
        <v>2</v>
      </c>
      <c r="F545" s="39"/>
      <c r="G545" s="40"/>
      <c r="H545" s="41"/>
      <c r="I545" s="25" t="s">
        <v>531</v>
      </c>
      <c r="J545" s="21">
        <v>175965</v>
      </c>
      <c r="K545" s="21">
        <v>175965</v>
      </c>
      <c r="L545" s="21">
        <v>180205</v>
      </c>
      <c r="M545" s="801">
        <f>L545/K545*100</f>
        <v>102.40957008496008</v>
      </c>
    </row>
    <row r="546" spans="1:13" s="22" customFormat="1" ht="13.5" customHeight="1">
      <c r="A546" s="15"/>
      <c r="B546" s="43"/>
      <c r="C546" s="43"/>
      <c r="D546" s="44"/>
      <c r="E546" s="16">
        <v>3</v>
      </c>
      <c r="F546" s="39"/>
      <c r="G546" s="40"/>
      <c r="H546" s="41"/>
      <c r="I546" s="25" t="s">
        <v>1446</v>
      </c>
      <c r="J546" s="21"/>
      <c r="K546" s="21"/>
      <c r="L546" s="21">
        <v>1201</v>
      </c>
      <c r="M546" s="801"/>
    </row>
    <row r="547" spans="1:13" s="22" customFormat="1" ht="15">
      <c r="A547" s="15"/>
      <c r="B547" s="43"/>
      <c r="C547" s="43"/>
      <c r="D547" s="44"/>
      <c r="E547" s="16"/>
      <c r="F547" s="39"/>
      <c r="G547" s="40"/>
      <c r="H547" s="41"/>
      <c r="I547" s="42"/>
      <c r="J547" s="36"/>
      <c r="K547" s="36"/>
      <c r="L547" s="36"/>
      <c r="M547" s="812"/>
    </row>
    <row r="548" spans="1:13" s="22" customFormat="1" ht="16.5" customHeight="1">
      <c r="A548" s="15"/>
      <c r="B548" s="43"/>
      <c r="C548" s="43"/>
      <c r="D548" s="44"/>
      <c r="E548" s="16"/>
      <c r="F548" s="27" t="s">
        <v>1773</v>
      </c>
      <c r="G548" s="28"/>
      <c r="H548" s="29"/>
      <c r="I548" s="30"/>
      <c r="J548" s="31">
        <f>SUM(J544:J547)</f>
        <v>250965</v>
      </c>
      <c r="K548" s="31">
        <f>SUM(K544:K547)</f>
        <v>250965</v>
      </c>
      <c r="L548" s="31">
        <f>SUM(L544:L547)</f>
        <v>256701</v>
      </c>
      <c r="M548" s="803">
        <f>L548/K548*100</f>
        <v>102.28557767019306</v>
      </c>
    </row>
    <row r="549" spans="1:13" s="22" customFormat="1" ht="15.75" thickBot="1">
      <c r="A549" s="15"/>
      <c r="B549" s="43"/>
      <c r="C549" s="43"/>
      <c r="D549" s="44"/>
      <c r="E549" s="16"/>
      <c r="F549" s="17"/>
      <c r="G549" s="18"/>
      <c r="H549" s="19"/>
      <c r="I549" s="20"/>
      <c r="J549" s="21"/>
      <c r="K549" s="32"/>
      <c r="L549" s="32"/>
      <c r="M549" s="801"/>
    </row>
    <row r="550" spans="1:13" s="22" customFormat="1" ht="18" customHeight="1" thickBot="1">
      <c r="A550" s="488"/>
      <c r="B550" s="489"/>
      <c r="C550" s="489"/>
      <c r="D550" s="490"/>
      <c r="E550" s="491"/>
      <c r="F550" s="492" t="s">
        <v>1532</v>
      </c>
      <c r="G550" s="493"/>
      <c r="H550" s="494"/>
      <c r="I550" s="495"/>
      <c r="J550" s="496">
        <f>SUM(J524:J548)/2+J522+J485+J474+J468</f>
        <v>4867964</v>
      </c>
      <c r="K550" s="496">
        <f>SUM(K524:K548)/2+K522+K485+K474+K468</f>
        <v>5281517</v>
      </c>
      <c r="L550" s="825">
        <f>SUM(L525:L548)/2+L522+L485+L474+L468</f>
        <v>5439232</v>
      </c>
      <c r="M550" s="816">
        <f>L550/K550*100</f>
        <v>102.98616855725354</v>
      </c>
    </row>
    <row r="551" spans="1:13" s="22" customFormat="1" ht="16.5" customHeight="1">
      <c r="A551" s="15"/>
      <c r="B551" s="43"/>
      <c r="C551" s="43"/>
      <c r="D551" s="44"/>
      <c r="E551" s="16"/>
      <c r="F551" s="17"/>
      <c r="G551" s="18"/>
      <c r="H551" s="19"/>
      <c r="I551" s="20"/>
      <c r="J551" s="21"/>
      <c r="K551" s="32"/>
      <c r="L551" s="32"/>
      <c r="M551" s="801"/>
    </row>
    <row r="552" spans="1:13" s="22" customFormat="1" ht="38.25" customHeight="1">
      <c r="A552" s="15"/>
      <c r="B552" s="43"/>
      <c r="C552" s="43"/>
      <c r="D552" s="44"/>
      <c r="E552" s="16"/>
      <c r="F552" s="913" t="s">
        <v>532</v>
      </c>
      <c r="G552" s="914"/>
      <c r="H552" s="914"/>
      <c r="I552" s="915"/>
      <c r="J552" s="21"/>
      <c r="K552" s="32"/>
      <c r="L552" s="32"/>
      <c r="M552" s="801"/>
    </row>
    <row r="553" spans="1:13" s="22" customFormat="1" ht="13.5" customHeight="1">
      <c r="A553" s="15"/>
      <c r="B553" s="43"/>
      <c r="C553" s="43"/>
      <c r="D553" s="44"/>
      <c r="E553" s="16"/>
      <c r="F553" s="17"/>
      <c r="G553" s="18"/>
      <c r="H553" s="19"/>
      <c r="I553" s="20"/>
      <c r="J553" s="21"/>
      <c r="K553" s="32"/>
      <c r="L553" s="32"/>
      <c r="M553" s="801"/>
    </row>
    <row r="554" spans="1:13" s="22" customFormat="1" ht="15" customHeight="1">
      <c r="A554" s="15">
        <v>1</v>
      </c>
      <c r="B554" s="43"/>
      <c r="C554" s="43">
        <v>2</v>
      </c>
      <c r="D554" s="44"/>
      <c r="E554" s="16"/>
      <c r="F554" s="497" t="s">
        <v>1325</v>
      </c>
      <c r="G554" s="18"/>
      <c r="H554" s="19"/>
      <c r="I554" s="20"/>
      <c r="J554" s="21"/>
      <c r="K554" s="32"/>
      <c r="L554" s="32"/>
      <c r="M554" s="801"/>
    </row>
    <row r="555" spans="1:13" s="22" customFormat="1" ht="14.25" customHeight="1">
      <c r="A555" s="15"/>
      <c r="B555" s="43"/>
      <c r="C555" s="43"/>
      <c r="D555" s="44"/>
      <c r="E555" s="16">
        <v>1</v>
      </c>
      <c r="F555" s="17"/>
      <c r="G555" s="18"/>
      <c r="H555" s="19"/>
      <c r="I555" s="25" t="s">
        <v>1326</v>
      </c>
      <c r="J555" s="21">
        <v>1367</v>
      </c>
      <c r="K555" s="32">
        <v>1367</v>
      </c>
      <c r="L555" s="32">
        <v>388</v>
      </c>
      <c r="M555" s="801">
        <f>L555/K555*100</f>
        <v>28.383321141185075</v>
      </c>
    </row>
    <row r="556" spans="1:13" s="22" customFormat="1" ht="14.25" customHeight="1">
      <c r="A556" s="15"/>
      <c r="B556" s="43"/>
      <c r="C556" s="43"/>
      <c r="D556" s="44"/>
      <c r="E556" s="16"/>
      <c r="F556" s="17"/>
      <c r="G556" s="18"/>
      <c r="H556" s="19"/>
      <c r="I556" s="20"/>
      <c r="J556" s="21"/>
      <c r="K556" s="32"/>
      <c r="L556" s="32"/>
      <c r="M556" s="801"/>
    </row>
    <row r="557" spans="1:13" s="22" customFormat="1" ht="12.75" customHeight="1">
      <c r="A557" s="15"/>
      <c r="B557" s="43"/>
      <c r="C557" s="43"/>
      <c r="D557" s="44"/>
      <c r="E557" s="16"/>
      <c r="F557" s="27" t="s">
        <v>1773</v>
      </c>
      <c r="G557" s="28"/>
      <c r="H557" s="29"/>
      <c r="I557" s="30"/>
      <c r="J557" s="31">
        <f>SUM(J555:J556)</f>
        <v>1367</v>
      </c>
      <c r="K557" s="31">
        <f>SUM(K555:K556)</f>
        <v>1367</v>
      </c>
      <c r="L557" s="31">
        <f>SUM(L555:L556)</f>
        <v>388</v>
      </c>
      <c r="M557" s="803">
        <f>L557/K557*100</f>
        <v>28.383321141185075</v>
      </c>
    </row>
    <row r="558" spans="1:13" s="22" customFormat="1" ht="12.75" customHeight="1">
      <c r="A558" s="15"/>
      <c r="B558" s="43"/>
      <c r="C558" s="43"/>
      <c r="D558" s="44"/>
      <c r="E558" s="16"/>
      <c r="F558" s="39"/>
      <c r="G558" s="40"/>
      <c r="H558" s="41"/>
      <c r="I558" s="42"/>
      <c r="J558" s="36"/>
      <c r="K558" s="36"/>
      <c r="L558" s="36"/>
      <c r="M558" s="812"/>
    </row>
    <row r="559" spans="1:13" s="22" customFormat="1" ht="12.75" customHeight="1">
      <c r="A559" s="15">
        <v>2</v>
      </c>
      <c r="B559" s="43"/>
      <c r="C559" s="43">
        <v>2</v>
      </c>
      <c r="D559" s="44"/>
      <c r="E559" s="16"/>
      <c r="F559" s="497" t="s">
        <v>1266</v>
      </c>
      <c r="G559" s="18"/>
      <c r="H559" s="19"/>
      <c r="I559" s="20"/>
      <c r="J559" s="36"/>
      <c r="K559" s="36"/>
      <c r="L559" s="36"/>
      <c r="M559" s="812"/>
    </row>
    <row r="560" spans="1:13" s="22" customFormat="1" ht="12.75" customHeight="1">
      <c r="A560" s="15"/>
      <c r="B560" s="43"/>
      <c r="C560" s="43"/>
      <c r="D560" s="44"/>
      <c r="E560" s="16">
        <v>1</v>
      </c>
      <c r="F560" s="39"/>
      <c r="G560" s="40"/>
      <c r="H560" s="41"/>
      <c r="I560" s="25" t="s">
        <v>1303</v>
      </c>
      <c r="J560" s="36"/>
      <c r="K560" s="36"/>
      <c r="L560" s="697">
        <v>129</v>
      </c>
      <c r="M560" s="812"/>
    </row>
    <row r="561" spans="1:13" s="22" customFormat="1" ht="12.75" customHeight="1">
      <c r="A561" s="15"/>
      <c r="B561" s="43"/>
      <c r="C561" s="43"/>
      <c r="D561" s="44"/>
      <c r="E561" s="16"/>
      <c r="F561" s="39"/>
      <c r="G561" s="40"/>
      <c r="H561" s="41"/>
      <c r="I561" s="42"/>
      <c r="J561" s="36"/>
      <c r="K561" s="36"/>
      <c r="L561" s="36"/>
      <c r="M561" s="812"/>
    </row>
    <row r="562" spans="1:13" s="22" customFormat="1" ht="12.75" customHeight="1">
      <c r="A562" s="15"/>
      <c r="B562" s="43"/>
      <c r="C562" s="43"/>
      <c r="D562" s="44"/>
      <c r="E562" s="16"/>
      <c r="F562" s="27" t="s">
        <v>1773</v>
      </c>
      <c r="G562" s="28"/>
      <c r="H562" s="29"/>
      <c r="I562" s="30"/>
      <c r="J562" s="31">
        <f>SUM(J560:J561)</f>
        <v>0</v>
      </c>
      <c r="K562" s="31"/>
      <c r="L562" s="31">
        <f>SUM(L560:L561)</f>
        <v>129</v>
      </c>
      <c r="M562" s="817"/>
    </row>
    <row r="563" spans="1:13" s="22" customFormat="1" ht="12.75" customHeight="1" thickBot="1">
      <c r="A563" s="539"/>
      <c r="B563" s="540"/>
      <c r="C563" s="540"/>
      <c r="D563" s="541"/>
      <c r="E563" s="542"/>
      <c r="F563" s="893"/>
      <c r="G563" s="894"/>
      <c r="H563" s="894"/>
      <c r="I563" s="895"/>
      <c r="J563" s="543"/>
      <c r="K563" s="543"/>
      <c r="L563" s="543"/>
      <c r="M563" s="818"/>
    </row>
    <row r="564" spans="1:13" s="22" customFormat="1" ht="18" customHeight="1" thickBot="1">
      <c r="A564" s="488"/>
      <c r="B564" s="489"/>
      <c r="C564" s="489"/>
      <c r="D564" s="490"/>
      <c r="E564" s="491"/>
      <c r="F564" s="492" t="s">
        <v>1533</v>
      </c>
      <c r="G564" s="493"/>
      <c r="H564" s="494"/>
      <c r="I564" s="495"/>
      <c r="J564" s="496">
        <f>SUM(J554:J562)/2</f>
        <v>1367</v>
      </c>
      <c r="K564" s="496">
        <f>SUM(K554:K562)/2</f>
        <v>1367</v>
      </c>
      <c r="L564" s="496">
        <f>SUM(L554:L562)/2</f>
        <v>517</v>
      </c>
      <c r="M564" s="816">
        <f>L564/K564*100</f>
        <v>37.820043891733725</v>
      </c>
    </row>
    <row r="565" spans="1:13" s="22" customFormat="1" ht="9.75" customHeight="1">
      <c r="A565" s="15"/>
      <c r="B565" s="43"/>
      <c r="C565" s="43"/>
      <c r="D565" s="44"/>
      <c r="E565" s="16"/>
      <c r="F565" s="17"/>
      <c r="G565" s="18"/>
      <c r="H565" s="19"/>
      <c r="I565" s="20"/>
      <c r="J565" s="21"/>
      <c r="K565" s="32"/>
      <c r="L565" s="32"/>
      <c r="M565" s="801"/>
    </row>
    <row r="566" spans="1:13" s="22" customFormat="1" ht="21.75" customHeight="1">
      <c r="A566" s="15"/>
      <c r="B566" s="43"/>
      <c r="C566" s="43"/>
      <c r="D566" s="44"/>
      <c r="E566" s="16"/>
      <c r="F566" s="71" t="s">
        <v>533</v>
      </c>
      <c r="G566" s="37"/>
      <c r="H566" s="38"/>
      <c r="I566" s="45"/>
      <c r="J566" s="21"/>
      <c r="K566" s="32"/>
      <c r="L566" s="32"/>
      <c r="M566" s="801"/>
    </row>
    <row r="567" spans="1:13" s="22" customFormat="1" ht="13.5" customHeight="1">
      <c r="A567" s="15"/>
      <c r="B567" s="43"/>
      <c r="C567" s="43"/>
      <c r="D567" s="44"/>
      <c r="E567" s="16"/>
      <c r="F567" s="23"/>
      <c r="G567" s="18"/>
      <c r="H567" s="19"/>
      <c r="I567" s="20"/>
      <c r="J567" s="21"/>
      <c r="K567" s="32"/>
      <c r="L567" s="32"/>
      <c r="M567" s="801"/>
    </row>
    <row r="568" spans="1:13" s="22" customFormat="1" ht="13.5" customHeight="1">
      <c r="A568" s="15">
        <v>1</v>
      </c>
      <c r="B568" s="43"/>
      <c r="C568" s="43">
        <v>2</v>
      </c>
      <c r="D568" s="44"/>
      <c r="E568" s="16"/>
      <c r="F568" s="23" t="s">
        <v>470</v>
      </c>
      <c r="G568" s="18"/>
      <c r="H568" s="19"/>
      <c r="I568" s="20"/>
      <c r="J568" s="21"/>
      <c r="K568" s="32"/>
      <c r="L568" s="32"/>
      <c r="M568" s="801"/>
    </row>
    <row r="569" spans="1:13" s="22" customFormat="1" ht="13.5" customHeight="1">
      <c r="A569" s="15"/>
      <c r="B569" s="43"/>
      <c r="C569" s="43"/>
      <c r="D569" s="44"/>
      <c r="E569" s="16">
        <v>1</v>
      </c>
      <c r="F569" s="23"/>
      <c r="G569" s="24"/>
      <c r="H569" s="19"/>
      <c r="I569" s="25" t="s">
        <v>1303</v>
      </c>
      <c r="J569" s="32">
        <v>30</v>
      </c>
      <c r="K569" s="21">
        <v>30</v>
      </c>
      <c r="L569" s="21">
        <v>49</v>
      </c>
      <c r="M569" s="801">
        <f>L569/K569*100</f>
        <v>163.33333333333334</v>
      </c>
    </row>
    <row r="570" spans="1:13" s="22" customFormat="1" ht="13.5" customHeight="1">
      <c r="A570" s="15"/>
      <c r="B570" s="43"/>
      <c r="C570" s="43"/>
      <c r="D570" s="44"/>
      <c r="E570" s="16">
        <v>2</v>
      </c>
      <c r="F570" s="23"/>
      <c r="G570" s="24"/>
      <c r="H570" s="19"/>
      <c r="I570" s="25" t="s">
        <v>1447</v>
      </c>
      <c r="J570" s="32"/>
      <c r="K570" s="21">
        <v>405</v>
      </c>
      <c r="L570" s="21">
        <v>405</v>
      </c>
      <c r="M570" s="801">
        <f>L570/K570*100</f>
        <v>100</v>
      </c>
    </row>
    <row r="571" spans="1:13" s="22" customFormat="1" ht="11.25" customHeight="1">
      <c r="A571" s="15"/>
      <c r="B571" s="43"/>
      <c r="C571" s="43"/>
      <c r="D571" s="44"/>
      <c r="E571" s="16"/>
      <c r="F571" s="23"/>
      <c r="G571" s="24"/>
      <c r="H571" s="19"/>
      <c r="I571" s="25"/>
      <c r="J571" s="32"/>
      <c r="K571" s="32"/>
      <c r="L571" s="32"/>
      <c r="M571" s="801"/>
    </row>
    <row r="572" spans="1:13" s="22" customFormat="1" ht="13.5" customHeight="1">
      <c r="A572" s="15"/>
      <c r="B572" s="43"/>
      <c r="C572" s="43"/>
      <c r="D572" s="44"/>
      <c r="E572" s="16"/>
      <c r="F572" s="27" t="s">
        <v>1773</v>
      </c>
      <c r="G572" s="28"/>
      <c r="H572" s="29"/>
      <c r="I572" s="30"/>
      <c r="J572" s="31">
        <f>SUM(J569:J571)</f>
        <v>30</v>
      </c>
      <c r="K572" s="31">
        <f>SUM(K569:K571)</f>
        <v>435</v>
      </c>
      <c r="L572" s="31">
        <f>SUM(L569:L571)</f>
        <v>454</v>
      </c>
      <c r="M572" s="803">
        <f>L572/K572*100</f>
        <v>104.36781609195403</v>
      </c>
    </row>
    <row r="573" spans="1:13" s="22" customFormat="1" ht="9" customHeight="1">
      <c r="A573" s="15"/>
      <c r="B573" s="43"/>
      <c r="C573" s="43"/>
      <c r="D573" s="44"/>
      <c r="E573" s="16"/>
      <c r="F573" s="17"/>
      <c r="G573" s="18"/>
      <c r="H573" s="19"/>
      <c r="I573" s="20"/>
      <c r="J573" s="21"/>
      <c r="K573" s="32"/>
      <c r="L573" s="32"/>
      <c r="M573" s="801"/>
    </row>
    <row r="574" spans="1:13" s="22" customFormat="1" ht="13.5" customHeight="1">
      <c r="A574" s="15">
        <v>2</v>
      </c>
      <c r="B574" s="43"/>
      <c r="C574" s="43">
        <v>2</v>
      </c>
      <c r="D574" s="44"/>
      <c r="E574" s="16"/>
      <c r="F574" s="23" t="s">
        <v>1625</v>
      </c>
      <c r="G574" s="24"/>
      <c r="H574" s="19"/>
      <c r="I574" s="20"/>
      <c r="J574" s="32"/>
      <c r="K574" s="32"/>
      <c r="L574" s="32"/>
      <c r="M574" s="801"/>
    </row>
    <row r="575" spans="1:13" s="22" customFormat="1" ht="13.5" customHeight="1">
      <c r="A575" s="15"/>
      <c r="B575" s="43"/>
      <c r="C575" s="43"/>
      <c r="D575" s="44"/>
      <c r="E575" s="16">
        <v>1</v>
      </c>
      <c r="F575" s="23"/>
      <c r="G575" s="24"/>
      <c r="H575" s="19"/>
      <c r="I575" s="25" t="s">
        <v>1303</v>
      </c>
      <c r="J575" s="32">
        <v>50</v>
      </c>
      <c r="K575" s="21">
        <v>50</v>
      </c>
      <c r="L575" s="21">
        <v>47</v>
      </c>
      <c r="M575" s="801">
        <f>L575/K575*100</f>
        <v>94</v>
      </c>
    </row>
    <row r="576" spans="1:13" s="22" customFormat="1" ht="9" customHeight="1">
      <c r="A576" s="15"/>
      <c r="B576" s="43"/>
      <c r="C576" s="43"/>
      <c r="D576" s="44"/>
      <c r="E576" s="16"/>
      <c r="F576" s="23"/>
      <c r="G576" s="24"/>
      <c r="H576" s="19"/>
      <c r="I576" s="25"/>
      <c r="J576" s="32"/>
      <c r="K576" s="32"/>
      <c r="L576" s="32"/>
      <c r="M576" s="801"/>
    </row>
    <row r="577" spans="1:13" s="22" customFormat="1" ht="13.5" customHeight="1">
      <c r="A577" s="15"/>
      <c r="B577" s="43"/>
      <c r="C577" s="43"/>
      <c r="D577" s="44"/>
      <c r="E577" s="16"/>
      <c r="F577" s="27" t="s">
        <v>1773</v>
      </c>
      <c r="G577" s="28"/>
      <c r="H577" s="29"/>
      <c r="I577" s="30"/>
      <c r="J577" s="31">
        <f>SUM(J575:J576)</f>
        <v>50</v>
      </c>
      <c r="K577" s="31">
        <f>SUM(K575:K576)</f>
        <v>50</v>
      </c>
      <c r="L577" s="31">
        <f>SUM(L575:L576)</f>
        <v>47</v>
      </c>
      <c r="M577" s="803">
        <f>L577/K577*100</f>
        <v>94</v>
      </c>
    </row>
    <row r="578" spans="1:13" s="22" customFormat="1" ht="9.75" customHeight="1">
      <c r="A578" s="15"/>
      <c r="B578" s="43"/>
      <c r="C578" s="43"/>
      <c r="D578" s="44"/>
      <c r="E578" s="16"/>
      <c r="F578" s="39"/>
      <c r="G578" s="40"/>
      <c r="H578" s="41"/>
      <c r="I578" s="42"/>
      <c r="J578" s="36"/>
      <c r="K578" s="36"/>
      <c r="L578" s="36"/>
      <c r="M578" s="812"/>
    </row>
    <row r="579" spans="1:13" s="22" customFormat="1" ht="13.5" customHeight="1">
      <c r="A579" s="15">
        <v>3</v>
      </c>
      <c r="B579" s="43"/>
      <c r="C579" s="43">
        <v>2</v>
      </c>
      <c r="D579" s="44"/>
      <c r="E579" s="16"/>
      <c r="F579" s="23" t="s">
        <v>1626</v>
      </c>
      <c r="G579" s="24"/>
      <c r="H579" s="19"/>
      <c r="I579" s="20"/>
      <c r="J579" s="32"/>
      <c r="K579" s="32"/>
      <c r="L579" s="32"/>
      <c r="M579" s="801"/>
    </row>
    <row r="580" spans="1:13" s="22" customFormat="1" ht="13.5" customHeight="1">
      <c r="A580" s="15"/>
      <c r="B580" s="43"/>
      <c r="C580" s="43"/>
      <c r="D580" s="44"/>
      <c r="E580" s="16">
        <v>1</v>
      </c>
      <c r="F580" s="23"/>
      <c r="G580" s="24"/>
      <c r="H580" s="19"/>
      <c r="I580" s="25" t="s">
        <v>1303</v>
      </c>
      <c r="J580" s="32">
        <v>50</v>
      </c>
      <c r="K580" s="21">
        <v>50</v>
      </c>
      <c r="L580" s="21">
        <v>112</v>
      </c>
      <c r="M580" s="801">
        <f>L580/K580*100</f>
        <v>224.00000000000003</v>
      </c>
    </row>
    <row r="581" spans="1:13" s="22" customFormat="1" ht="15.75" customHeight="1">
      <c r="A581" s="15"/>
      <c r="B581" s="43"/>
      <c r="C581" s="43"/>
      <c r="D581" s="44"/>
      <c r="E581" s="16">
        <v>2</v>
      </c>
      <c r="F581" s="23"/>
      <c r="G581" s="24"/>
      <c r="H581" s="19"/>
      <c r="I581" s="25" t="s">
        <v>1447</v>
      </c>
      <c r="J581" s="32"/>
      <c r="K581" s="32">
        <v>100</v>
      </c>
      <c r="L581" s="32">
        <v>100</v>
      </c>
      <c r="M581" s="801">
        <f>L581/K581*100</f>
        <v>100</v>
      </c>
    </row>
    <row r="582" spans="1:13" s="22" customFormat="1" ht="13.5" customHeight="1">
      <c r="A582" s="15"/>
      <c r="B582" s="43"/>
      <c r="C582" s="43"/>
      <c r="D582" s="44"/>
      <c r="E582" s="16"/>
      <c r="F582" s="27" t="s">
        <v>1773</v>
      </c>
      <c r="G582" s="28"/>
      <c r="H582" s="29"/>
      <c r="I582" s="30"/>
      <c r="J582" s="31">
        <f>SUM(J580:J581)</f>
        <v>50</v>
      </c>
      <c r="K582" s="31">
        <f>SUM(K580:K581)</f>
        <v>150</v>
      </c>
      <c r="L582" s="31">
        <f>SUM(L580:L581)</f>
        <v>212</v>
      </c>
      <c r="M582" s="803">
        <f>L582/K582*100</f>
        <v>141.33333333333334</v>
      </c>
    </row>
    <row r="583" spans="1:13" s="22" customFormat="1" ht="13.5" customHeight="1" thickBot="1">
      <c r="A583" s="15"/>
      <c r="B583" s="43"/>
      <c r="C583" s="43"/>
      <c r="D583" s="44"/>
      <c r="E583" s="16"/>
      <c r="F583" s="23"/>
      <c r="G583" s="24"/>
      <c r="H583" s="19"/>
      <c r="I583" s="20"/>
      <c r="J583" s="461"/>
      <c r="K583" s="498"/>
      <c r="L583" s="498"/>
      <c r="M583" s="801"/>
    </row>
    <row r="584" spans="1:13" s="22" customFormat="1" ht="18" customHeight="1" thickBot="1">
      <c r="A584" s="488"/>
      <c r="B584" s="489"/>
      <c r="C584" s="489"/>
      <c r="D584" s="490"/>
      <c r="E584" s="491"/>
      <c r="F584" s="492" t="s">
        <v>1535</v>
      </c>
      <c r="G584" s="495"/>
      <c r="H584" s="495"/>
      <c r="I584" s="495"/>
      <c r="J584" s="496">
        <f>SUM(J568:J582)/2</f>
        <v>130</v>
      </c>
      <c r="K584" s="496">
        <f>SUM(K568:K582)/2</f>
        <v>635</v>
      </c>
      <c r="L584" s="496">
        <f>SUM(L568:L582)/2</f>
        <v>713</v>
      </c>
      <c r="M584" s="816">
        <f>L584/K584*100</f>
        <v>112.28346456692913</v>
      </c>
    </row>
    <row r="585" spans="1:13" s="22" customFormat="1" ht="7.5" customHeight="1">
      <c r="A585" s="15"/>
      <c r="B585" s="416"/>
      <c r="C585" s="416"/>
      <c r="D585" s="417"/>
      <c r="E585" s="499"/>
      <c r="F585" s="431"/>
      <c r="G585" s="18"/>
      <c r="H585" s="500"/>
      <c r="I585" s="501"/>
      <c r="J585" s="502"/>
      <c r="K585" s="503"/>
      <c r="L585" s="503"/>
      <c r="M585" s="810"/>
    </row>
    <row r="586" spans="1:13" s="22" customFormat="1" ht="15.75" customHeight="1">
      <c r="A586" s="15"/>
      <c r="B586" s="43"/>
      <c r="C586" s="43"/>
      <c r="D586" s="44"/>
      <c r="E586" s="16"/>
      <c r="F586" s="71" t="s">
        <v>1327</v>
      </c>
      <c r="G586" s="37"/>
      <c r="H586" s="38"/>
      <c r="I586" s="45"/>
      <c r="J586" s="21"/>
      <c r="K586" s="32"/>
      <c r="L586" s="32"/>
      <c r="M586" s="801"/>
    </row>
    <row r="587" spans="1:13" s="22" customFormat="1" ht="16.5" customHeight="1">
      <c r="A587" s="15"/>
      <c r="B587" s="43"/>
      <c r="C587" s="43"/>
      <c r="D587" s="44"/>
      <c r="E587" s="16"/>
      <c r="F587" s="17"/>
      <c r="G587" s="18"/>
      <c r="H587" s="19"/>
      <c r="I587" s="20"/>
      <c r="J587" s="21"/>
      <c r="K587" s="32"/>
      <c r="L587" s="32"/>
      <c r="M587" s="801"/>
    </row>
    <row r="588" spans="1:13" s="22" customFormat="1" ht="14.25" customHeight="1">
      <c r="A588" s="15">
        <v>1</v>
      </c>
      <c r="B588" s="43"/>
      <c r="C588" s="43">
        <v>2</v>
      </c>
      <c r="D588" s="44"/>
      <c r="E588" s="16"/>
      <c r="F588" s="23" t="s">
        <v>1899</v>
      </c>
      <c r="G588" s="24"/>
      <c r="H588" s="19"/>
      <c r="I588" s="20"/>
      <c r="J588" s="21"/>
      <c r="K588" s="32"/>
      <c r="L588" s="32"/>
      <c r="M588" s="801"/>
    </row>
    <row r="589" spans="1:13" s="22" customFormat="1" ht="30" customHeight="1">
      <c r="A589" s="15"/>
      <c r="B589" s="43"/>
      <c r="C589" s="43"/>
      <c r="D589" s="44"/>
      <c r="E589" s="16">
        <v>1</v>
      </c>
      <c r="F589" s="23"/>
      <c r="G589" s="24"/>
      <c r="H589" s="19"/>
      <c r="I589" s="25" t="s">
        <v>1329</v>
      </c>
      <c r="J589" s="21">
        <v>8900</v>
      </c>
      <c r="K589" s="32">
        <v>8900</v>
      </c>
      <c r="L589" s="32">
        <v>8900</v>
      </c>
      <c r="M589" s="801">
        <f>L589/K589*100</f>
        <v>100</v>
      </c>
    </row>
    <row r="590" spans="1:13" s="22" customFormat="1" ht="15.75" customHeight="1">
      <c r="A590" s="15"/>
      <c r="B590" s="43"/>
      <c r="C590" s="43"/>
      <c r="D590" s="44"/>
      <c r="E590" s="16">
        <v>2</v>
      </c>
      <c r="F590" s="23"/>
      <c r="G590" s="24"/>
      <c r="H590" s="19"/>
      <c r="I590" s="25" t="s">
        <v>1330</v>
      </c>
      <c r="J590" s="21">
        <v>73288</v>
      </c>
      <c r="K590" s="32">
        <v>73288</v>
      </c>
      <c r="L590" s="32">
        <v>73288</v>
      </c>
      <c r="M590" s="801">
        <f>L590/K590*100</f>
        <v>100</v>
      </c>
    </row>
    <row r="591" spans="1:13" s="22" customFormat="1" ht="28.5" customHeight="1">
      <c r="A591" s="15"/>
      <c r="B591" s="43"/>
      <c r="C591" s="43"/>
      <c r="D591" s="44"/>
      <c r="E591" s="16">
        <v>3</v>
      </c>
      <c r="F591" s="23"/>
      <c r="G591" s="24"/>
      <c r="H591" s="19"/>
      <c r="I591" s="25" t="s">
        <v>1331</v>
      </c>
      <c r="J591" s="21">
        <v>33000</v>
      </c>
      <c r="K591" s="32">
        <v>33000</v>
      </c>
      <c r="L591" s="32">
        <v>33000</v>
      </c>
      <c r="M591" s="801">
        <f>L591/K591*100</f>
        <v>100</v>
      </c>
    </row>
    <row r="592" spans="1:13" s="22" customFormat="1" ht="30.75" customHeight="1">
      <c r="A592" s="15"/>
      <c r="B592" s="43"/>
      <c r="C592" s="43"/>
      <c r="D592" s="44"/>
      <c r="E592" s="16">
        <v>4</v>
      </c>
      <c r="F592" s="23"/>
      <c r="G592" s="24"/>
      <c r="H592" s="19"/>
      <c r="I592" s="25" t="s">
        <v>1332</v>
      </c>
      <c r="J592" s="21">
        <v>2600</v>
      </c>
      <c r="K592" s="32">
        <v>3060</v>
      </c>
      <c r="L592" s="32">
        <v>3060</v>
      </c>
      <c r="M592" s="801">
        <f>L592/K592*100</f>
        <v>100</v>
      </c>
    </row>
    <row r="593" spans="1:13" s="22" customFormat="1" ht="31.5" customHeight="1">
      <c r="A593" s="15"/>
      <c r="B593" s="43"/>
      <c r="C593" s="43"/>
      <c r="D593" s="44"/>
      <c r="E593" s="16">
        <v>5</v>
      </c>
      <c r="F593" s="23"/>
      <c r="G593" s="24"/>
      <c r="H593" s="19"/>
      <c r="I593" s="25" t="s">
        <v>1333</v>
      </c>
      <c r="J593" s="21">
        <v>2700</v>
      </c>
      <c r="K593" s="32"/>
      <c r="L593" s="32"/>
      <c r="M593" s="801"/>
    </row>
    <row r="594" spans="1:13" s="22" customFormat="1" ht="44.25" customHeight="1">
      <c r="A594" s="15"/>
      <c r="B594" s="43"/>
      <c r="C594" s="43"/>
      <c r="D594" s="44"/>
      <c r="E594" s="16">
        <v>6</v>
      </c>
      <c r="F594" s="23"/>
      <c r="G594" s="24"/>
      <c r="H594" s="19"/>
      <c r="I594" s="25" t="s">
        <v>1334</v>
      </c>
      <c r="J594" s="21">
        <v>6000</v>
      </c>
      <c r="K594" s="32">
        <v>6000</v>
      </c>
      <c r="L594" s="32"/>
      <c r="M594" s="801"/>
    </row>
    <row r="595" spans="1:13" s="22" customFormat="1" ht="15.75" customHeight="1">
      <c r="A595" s="15"/>
      <c r="B595" s="43"/>
      <c r="C595" s="43"/>
      <c r="D595" s="44"/>
      <c r="E595" s="16">
        <v>7</v>
      </c>
      <c r="F595" s="23"/>
      <c r="G595" s="24"/>
      <c r="H595" s="19"/>
      <c r="I595" s="25" t="s">
        <v>1882</v>
      </c>
      <c r="J595" s="21"/>
      <c r="K595" s="32">
        <v>255</v>
      </c>
      <c r="L595" s="32">
        <v>255</v>
      </c>
      <c r="M595" s="801">
        <f aca="true" t="shared" si="6" ref="M595:M624">L595/K595*100</f>
        <v>100</v>
      </c>
    </row>
    <row r="596" spans="1:13" s="22" customFormat="1" ht="18.75" customHeight="1">
      <c r="A596" s="15"/>
      <c r="B596" s="43"/>
      <c r="C596" s="43"/>
      <c r="D596" s="44"/>
      <c r="E596" s="16">
        <v>8</v>
      </c>
      <c r="F596" s="23"/>
      <c r="G596" s="24"/>
      <c r="H596" s="19"/>
      <c r="I596" s="25" t="s">
        <v>1393</v>
      </c>
      <c r="J596" s="21"/>
      <c r="K596" s="32">
        <v>6334</v>
      </c>
      <c r="L596" s="32">
        <v>6334</v>
      </c>
      <c r="M596" s="801">
        <f t="shared" si="6"/>
        <v>100</v>
      </c>
    </row>
    <row r="597" spans="1:13" s="22" customFormat="1" ht="18" customHeight="1">
      <c r="A597" s="15"/>
      <c r="B597" s="43"/>
      <c r="C597" s="43"/>
      <c r="D597" s="44"/>
      <c r="E597" s="16">
        <v>9</v>
      </c>
      <c r="F597" s="23"/>
      <c r="G597" s="24"/>
      <c r="H597" s="19"/>
      <c r="I597" s="25" t="s">
        <v>1394</v>
      </c>
      <c r="J597" s="21"/>
      <c r="K597" s="32">
        <v>1786</v>
      </c>
      <c r="L597" s="32">
        <v>1786</v>
      </c>
      <c r="M597" s="801">
        <f t="shared" si="6"/>
        <v>100</v>
      </c>
    </row>
    <row r="598" spans="1:13" s="22" customFormat="1" ht="18" customHeight="1">
      <c r="A598" s="15"/>
      <c r="B598" s="43"/>
      <c r="C598" s="43"/>
      <c r="D598" s="44"/>
      <c r="E598" s="16">
        <v>10</v>
      </c>
      <c r="F598" s="23"/>
      <c r="G598" s="24"/>
      <c r="H598" s="19"/>
      <c r="I598" s="25" t="s">
        <v>1395</v>
      </c>
      <c r="J598" s="21"/>
      <c r="K598" s="32">
        <v>11593</v>
      </c>
      <c r="L598" s="32">
        <v>11593</v>
      </c>
      <c r="M598" s="801">
        <f t="shared" si="6"/>
        <v>100</v>
      </c>
    </row>
    <row r="599" spans="1:13" s="22" customFormat="1" ht="15.75" customHeight="1">
      <c r="A599" s="15"/>
      <c r="B599" s="43"/>
      <c r="C599" s="43"/>
      <c r="D599" s="44"/>
      <c r="E599" s="16">
        <v>11</v>
      </c>
      <c r="F599" s="23"/>
      <c r="G599" s="24"/>
      <c r="H599" s="19"/>
      <c r="I599" s="25" t="s">
        <v>1396</v>
      </c>
      <c r="J599" s="21"/>
      <c r="K599" s="32">
        <v>174</v>
      </c>
      <c r="L599" s="32">
        <v>174</v>
      </c>
      <c r="M599" s="801">
        <f t="shared" si="6"/>
        <v>100</v>
      </c>
    </row>
    <row r="600" spans="1:13" s="22" customFormat="1" ht="17.25" customHeight="1">
      <c r="A600" s="15"/>
      <c r="B600" s="43"/>
      <c r="C600" s="43"/>
      <c r="D600" s="44"/>
      <c r="E600" s="16">
        <v>12</v>
      </c>
      <c r="F600" s="23"/>
      <c r="G600" s="24"/>
      <c r="H600" s="19"/>
      <c r="I600" s="25" t="s">
        <v>1397</v>
      </c>
      <c r="J600" s="21"/>
      <c r="K600" s="32">
        <v>300</v>
      </c>
      <c r="L600" s="32">
        <v>300</v>
      </c>
      <c r="M600" s="801">
        <f t="shared" si="6"/>
        <v>100</v>
      </c>
    </row>
    <row r="601" spans="1:13" s="22" customFormat="1" ht="29.25" customHeight="1">
      <c r="A601" s="15"/>
      <c r="B601" s="43"/>
      <c r="C601" s="43"/>
      <c r="D601" s="44"/>
      <c r="E601" s="16">
        <v>13</v>
      </c>
      <c r="F601" s="23"/>
      <c r="G601" s="24"/>
      <c r="H601" s="19"/>
      <c r="I601" s="25" t="s">
        <v>1398</v>
      </c>
      <c r="J601" s="21"/>
      <c r="K601" s="32">
        <v>300</v>
      </c>
      <c r="L601" s="32">
        <v>300</v>
      </c>
      <c r="M601" s="801">
        <f t="shared" si="6"/>
        <v>100</v>
      </c>
    </row>
    <row r="602" spans="1:13" s="22" customFormat="1" ht="31.5" customHeight="1">
      <c r="A602" s="15"/>
      <c r="B602" s="43"/>
      <c r="C602" s="43"/>
      <c r="D602" s="44"/>
      <c r="E602" s="16">
        <v>14</v>
      </c>
      <c r="F602" s="23"/>
      <c r="G602" s="24"/>
      <c r="H602" s="19"/>
      <c r="I602" s="25" t="s">
        <v>1399</v>
      </c>
      <c r="J602" s="21"/>
      <c r="K602" s="32">
        <v>450</v>
      </c>
      <c r="L602" s="32">
        <v>450</v>
      </c>
      <c r="M602" s="801">
        <f t="shared" si="6"/>
        <v>100</v>
      </c>
    </row>
    <row r="603" spans="1:13" s="22" customFormat="1" ht="27" customHeight="1">
      <c r="A603" s="15"/>
      <c r="B603" s="43"/>
      <c r="C603" s="43"/>
      <c r="D603" s="44"/>
      <c r="E603" s="16">
        <v>15</v>
      </c>
      <c r="F603" s="23"/>
      <c r="G603" s="24"/>
      <c r="H603" s="19"/>
      <c r="I603" s="25" t="s">
        <v>1400</v>
      </c>
      <c r="J603" s="21"/>
      <c r="K603" s="32">
        <v>6580</v>
      </c>
      <c r="L603" s="32">
        <v>6580</v>
      </c>
      <c r="M603" s="801">
        <f t="shared" si="6"/>
        <v>100</v>
      </c>
    </row>
    <row r="604" spans="1:13" s="22" customFormat="1" ht="27.75" customHeight="1">
      <c r="A604" s="15"/>
      <c r="B604" s="43"/>
      <c r="C604" s="43"/>
      <c r="D604" s="44"/>
      <c r="E604" s="16">
        <v>16</v>
      </c>
      <c r="F604" s="23"/>
      <c r="G604" s="24"/>
      <c r="H604" s="19"/>
      <c r="I604" s="25" t="s">
        <v>1401</v>
      </c>
      <c r="J604" s="21"/>
      <c r="K604" s="32">
        <v>300</v>
      </c>
      <c r="L604" s="32">
        <v>300</v>
      </c>
      <c r="M604" s="801">
        <f t="shared" si="6"/>
        <v>100</v>
      </c>
    </row>
    <row r="605" spans="1:13" s="22" customFormat="1" ht="32.25" customHeight="1">
      <c r="A605" s="15"/>
      <c r="B605" s="43"/>
      <c r="C605" s="43"/>
      <c r="D605" s="44"/>
      <c r="E605" s="16">
        <v>17</v>
      </c>
      <c r="F605" s="23"/>
      <c r="G605" s="24"/>
      <c r="H605" s="19"/>
      <c r="I605" s="25" t="s">
        <v>1402</v>
      </c>
      <c r="J605" s="21"/>
      <c r="K605" s="32">
        <v>1000</v>
      </c>
      <c r="L605" s="32">
        <v>1000</v>
      </c>
      <c r="M605" s="801">
        <f t="shared" si="6"/>
        <v>100</v>
      </c>
    </row>
    <row r="606" spans="1:13" s="22" customFormat="1" ht="30" customHeight="1">
      <c r="A606" s="15"/>
      <c r="B606" s="43"/>
      <c r="C606" s="43"/>
      <c r="D606" s="44"/>
      <c r="E606" s="16">
        <v>18</v>
      </c>
      <c r="F606" s="23"/>
      <c r="G606" s="24"/>
      <c r="H606" s="19"/>
      <c r="I606" s="25" t="s">
        <v>1403</v>
      </c>
      <c r="J606" s="21"/>
      <c r="K606" s="32">
        <v>2000</v>
      </c>
      <c r="L606" s="32">
        <v>2000</v>
      </c>
      <c r="M606" s="801">
        <f t="shared" si="6"/>
        <v>100</v>
      </c>
    </row>
    <row r="607" spans="1:13" s="22" customFormat="1" ht="30.75" customHeight="1">
      <c r="A607" s="15"/>
      <c r="B607" s="43"/>
      <c r="C607" s="43"/>
      <c r="D607" s="44"/>
      <c r="E607" s="16">
        <v>19</v>
      </c>
      <c r="F607" s="23"/>
      <c r="G607" s="24"/>
      <c r="H607" s="19"/>
      <c r="I607" s="25" t="s">
        <v>1404</v>
      </c>
      <c r="J607" s="21"/>
      <c r="K607" s="32">
        <v>250</v>
      </c>
      <c r="L607" s="32">
        <v>250</v>
      </c>
      <c r="M607" s="801">
        <f t="shared" si="6"/>
        <v>100</v>
      </c>
    </row>
    <row r="608" spans="1:13" s="22" customFormat="1" ht="30.75" customHeight="1">
      <c r="A608" s="15"/>
      <c r="B608" s="43"/>
      <c r="C608" s="43"/>
      <c r="D608" s="44"/>
      <c r="E608" s="16">
        <v>20</v>
      </c>
      <c r="F608" s="23"/>
      <c r="G608" s="24"/>
      <c r="H608" s="19"/>
      <c r="I608" s="25" t="s">
        <v>1422</v>
      </c>
      <c r="J608" s="21"/>
      <c r="K608" s="32">
        <v>1000</v>
      </c>
      <c r="L608" s="32">
        <v>1000</v>
      </c>
      <c r="M608" s="801">
        <f t="shared" si="6"/>
        <v>100</v>
      </c>
    </row>
    <row r="609" spans="1:13" s="22" customFormat="1" ht="30.75" customHeight="1">
      <c r="A609" s="15"/>
      <c r="B609" s="43"/>
      <c r="C609" s="43"/>
      <c r="D609" s="44"/>
      <c r="E609" s="16">
        <v>21</v>
      </c>
      <c r="F609" s="23"/>
      <c r="G609" s="24"/>
      <c r="H609" s="19"/>
      <c r="I609" s="25" t="s">
        <v>1423</v>
      </c>
      <c r="J609" s="21"/>
      <c r="K609" s="32">
        <v>2500</v>
      </c>
      <c r="L609" s="32">
        <v>2500</v>
      </c>
      <c r="M609" s="801">
        <f t="shared" si="6"/>
        <v>100</v>
      </c>
    </row>
    <row r="610" spans="1:13" s="22" customFormat="1" ht="41.25" customHeight="1">
      <c r="A610" s="15"/>
      <c r="B610" s="43"/>
      <c r="C610" s="43"/>
      <c r="D610" s="44"/>
      <c r="E610" s="16">
        <v>22</v>
      </c>
      <c r="F610" s="23"/>
      <c r="G610" s="24"/>
      <c r="H610" s="19"/>
      <c r="I610" s="25" t="s">
        <v>1606</v>
      </c>
      <c r="J610" s="21"/>
      <c r="K610" s="32">
        <v>2000</v>
      </c>
      <c r="L610" s="32">
        <v>2000</v>
      </c>
      <c r="M610" s="801">
        <f t="shared" si="6"/>
        <v>100</v>
      </c>
    </row>
    <row r="611" spans="1:13" s="22" customFormat="1" ht="30.75" customHeight="1">
      <c r="A611" s="15"/>
      <c r="B611" s="43"/>
      <c r="C611" s="43"/>
      <c r="D611" s="44"/>
      <c r="E611" s="16">
        <v>23</v>
      </c>
      <c r="F611" s="23"/>
      <c r="G611" s="24"/>
      <c r="H611" s="19"/>
      <c r="I611" s="25" t="s">
        <v>1424</v>
      </c>
      <c r="J611" s="21"/>
      <c r="K611" s="32">
        <v>3000</v>
      </c>
      <c r="L611" s="32">
        <v>3000</v>
      </c>
      <c r="M611" s="801">
        <f t="shared" si="6"/>
        <v>100</v>
      </c>
    </row>
    <row r="612" spans="1:13" s="22" customFormat="1" ht="30.75" customHeight="1">
      <c r="A612" s="15"/>
      <c r="B612" s="43"/>
      <c r="C612" s="43"/>
      <c r="D612" s="44"/>
      <c r="E612" s="16">
        <v>24</v>
      </c>
      <c r="F612" s="23"/>
      <c r="G612" s="24"/>
      <c r="H612" s="19"/>
      <c r="I612" s="25" t="s">
        <v>1607</v>
      </c>
      <c r="J612" s="21"/>
      <c r="K612" s="32">
        <v>660</v>
      </c>
      <c r="L612" s="32">
        <v>660</v>
      </c>
      <c r="M612" s="801">
        <f t="shared" si="6"/>
        <v>100</v>
      </c>
    </row>
    <row r="613" spans="1:13" s="22" customFormat="1" ht="30.75" customHeight="1">
      <c r="A613" s="15"/>
      <c r="B613" s="43"/>
      <c r="C613" s="43"/>
      <c r="D613" s="44"/>
      <c r="E613" s="16">
        <v>25</v>
      </c>
      <c r="F613" s="23"/>
      <c r="G613" s="24"/>
      <c r="H613" s="19"/>
      <c r="I613" s="25" t="s">
        <v>1608</v>
      </c>
      <c r="J613" s="21"/>
      <c r="K613" s="32">
        <v>400</v>
      </c>
      <c r="L613" s="32">
        <v>400</v>
      </c>
      <c r="M613" s="801">
        <f t="shared" si="6"/>
        <v>100</v>
      </c>
    </row>
    <row r="614" spans="1:13" s="22" customFormat="1" ht="30.75" customHeight="1">
      <c r="A614" s="15"/>
      <c r="B614" s="43"/>
      <c r="C614" s="43"/>
      <c r="D614" s="44"/>
      <c r="E614" s="16">
        <v>26</v>
      </c>
      <c r="F614" s="23"/>
      <c r="G614" s="24"/>
      <c r="H614" s="19"/>
      <c r="I614" s="25" t="s">
        <v>1425</v>
      </c>
      <c r="J614" s="21"/>
      <c r="K614" s="32">
        <v>190</v>
      </c>
      <c r="L614" s="32">
        <v>190</v>
      </c>
      <c r="M614" s="801">
        <f t="shared" si="6"/>
        <v>100</v>
      </c>
    </row>
    <row r="615" spans="1:13" s="22" customFormat="1" ht="48.75" customHeight="1">
      <c r="A615" s="15"/>
      <c r="B615" s="43"/>
      <c r="C615" s="43"/>
      <c r="D615" s="44"/>
      <c r="E615" s="16">
        <v>27</v>
      </c>
      <c r="F615" s="23"/>
      <c r="G615" s="24"/>
      <c r="H615" s="19"/>
      <c r="I615" s="25" t="s">
        <v>1426</v>
      </c>
      <c r="J615" s="21"/>
      <c r="K615" s="32">
        <v>5935</v>
      </c>
      <c r="L615" s="32">
        <v>5935</v>
      </c>
      <c r="M615" s="801">
        <f t="shared" si="6"/>
        <v>100</v>
      </c>
    </row>
    <row r="616" spans="1:13" s="22" customFormat="1" ht="30.75" customHeight="1">
      <c r="A616" s="15"/>
      <c r="B616" s="43"/>
      <c r="C616" s="43"/>
      <c r="D616" s="44"/>
      <c r="E616" s="16">
        <v>28</v>
      </c>
      <c r="F616" s="23"/>
      <c r="G616" s="24"/>
      <c r="H616" s="19"/>
      <c r="I616" s="25" t="s">
        <v>1461</v>
      </c>
      <c r="J616" s="21"/>
      <c r="K616" s="32">
        <v>7203</v>
      </c>
      <c r="L616" s="32">
        <v>7203</v>
      </c>
      <c r="M616" s="801">
        <f t="shared" si="6"/>
        <v>100</v>
      </c>
    </row>
    <row r="617" spans="1:13" s="22" customFormat="1" ht="30.75" customHeight="1">
      <c r="A617" s="15"/>
      <c r="B617" s="43"/>
      <c r="C617" s="43"/>
      <c r="D617" s="44"/>
      <c r="E617" s="16">
        <v>29</v>
      </c>
      <c r="F617" s="23"/>
      <c r="G617" s="24"/>
      <c r="H617" s="19"/>
      <c r="I617" s="25" t="s">
        <v>1609</v>
      </c>
      <c r="J617" s="21"/>
      <c r="K617" s="32">
        <v>6000</v>
      </c>
      <c r="L617" s="32">
        <v>6000</v>
      </c>
      <c r="M617" s="801">
        <f t="shared" si="6"/>
        <v>100</v>
      </c>
    </row>
    <row r="618" spans="1:13" s="22" customFormat="1" ht="30.75" customHeight="1">
      <c r="A618" s="15"/>
      <c r="B618" s="43"/>
      <c r="C618" s="43"/>
      <c r="D618" s="44"/>
      <c r="E618" s="16">
        <v>30</v>
      </c>
      <c r="F618" s="23"/>
      <c r="G618" s="24"/>
      <c r="H618" s="19"/>
      <c r="I618" s="25" t="s">
        <v>1427</v>
      </c>
      <c r="J618" s="21"/>
      <c r="K618" s="32">
        <v>512</v>
      </c>
      <c r="L618" s="32">
        <v>512</v>
      </c>
      <c r="M618" s="801">
        <f t="shared" si="6"/>
        <v>100</v>
      </c>
    </row>
    <row r="619" spans="1:13" s="22" customFormat="1" ht="42.75" customHeight="1">
      <c r="A619" s="15"/>
      <c r="B619" s="43"/>
      <c r="C619" s="43"/>
      <c r="D619" s="44"/>
      <c r="E619" s="16">
        <v>31</v>
      </c>
      <c r="F619" s="23"/>
      <c r="G619" s="24"/>
      <c r="H619" s="19"/>
      <c r="I619" s="25" t="s">
        <v>1799</v>
      </c>
      <c r="J619" s="21"/>
      <c r="K619" s="32">
        <v>3600</v>
      </c>
      <c r="L619" s="32">
        <v>3600</v>
      </c>
      <c r="M619" s="801">
        <f t="shared" si="6"/>
        <v>100</v>
      </c>
    </row>
    <row r="620" spans="1:13" s="22" customFormat="1" ht="30.75" customHeight="1">
      <c r="A620" s="15"/>
      <c r="B620" s="43"/>
      <c r="C620" s="43"/>
      <c r="D620" s="44"/>
      <c r="E620" s="16">
        <v>32</v>
      </c>
      <c r="F620" s="23"/>
      <c r="G620" s="24"/>
      <c r="H620" s="19"/>
      <c r="I620" s="25" t="s">
        <v>1800</v>
      </c>
      <c r="J620" s="21"/>
      <c r="K620" s="32">
        <v>3092</v>
      </c>
      <c r="L620" s="32">
        <v>3092</v>
      </c>
      <c r="M620" s="801">
        <f t="shared" si="6"/>
        <v>100</v>
      </c>
    </row>
    <row r="621" spans="1:13" s="22" customFormat="1" ht="30.75" customHeight="1">
      <c r="A621" s="15"/>
      <c r="B621" s="43"/>
      <c r="C621" s="43"/>
      <c r="D621" s="44"/>
      <c r="E621" s="16">
        <v>33</v>
      </c>
      <c r="F621" s="23"/>
      <c r="G621" s="24"/>
      <c r="H621" s="19"/>
      <c r="I621" s="25" t="s">
        <v>1801</v>
      </c>
      <c r="J621" s="21"/>
      <c r="K621" s="32">
        <v>300</v>
      </c>
      <c r="L621" s="32">
        <v>300</v>
      </c>
      <c r="M621" s="801">
        <f t="shared" si="6"/>
        <v>100</v>
      </c>
    </row>
    <row r="622" spans="1:13" s="22" customFormat="1" ht="30.75" customHeight="1">
      <c r="A622" s="15"/>
      <c r="B622" s="43"/>
      <c r="C622" s="43"/>
      <c r="D622" s="44"/>
      <c r="E622" s="16">
        <v>34</v>
      </c>
      <c r="F622" s="23"/>
      <c r="G622" s="24"/>
      <c r="H622" s="19"/>
      <c r="I622" s="25" t="s">
        <v>1802</v>
      </c>
      <c r="J622" s="21"/>
      <c r="K622" s="32">
        <v>300</v>
      </c>
      <c r="L622" s="32">
        <v>300</v>
      </c>
      <c r="M622" s="801">
        <f t="shared" si="6"/>
        <v>100</v>
      </c>
    </row>
    <row r="623" spans="1:13" s="22" customFormat="1" ht="30.75" customHeight="1">
      <c r="A623" s="15"/>
      <c r="B623" s="43"/>
      <c r="C623" s="43"/>
      <c r="D623" s="44"/>
      <c r="E623" s="16">
        <v>35</v>
      </c>
      <c r="F623" s="23"/>
      <c r="G623" s="24"/>
      <c r="H623" s="19"/>
      <c r="I623" s="25" t="s">
        <v>552</v>
      </c>
      <c r="J623" s="21"/>
      <c r="K623" s="32">
        <v>6574</v>
      </c>
      <c r="L623" s="32">
        <v>6574</v>
      </c>
      <c r="M623" s="801">
        <f t="shared" si="6"/>
        <v>100</v>
      </c>
    </row>
    <row r="624" spans="1:13" s="22" customFormat="1" ht="30.75" customHeight="1">
      <c r="A624" s="15"/>
      <c r="B624" s="43"/>
      <c r="C624" s="43"/>
      <c r="D624" s="44"/>
      <c r="E624" s="16">
        <v>36</v>
      </c>
      <c r="F624" s="23"/>
      <c r="G624" s="24"/>
      <c r="H624" s="19"/>
      <c r="I624" s="25" t="s">
        <v>553</v>
      </c>
      <c r="J624" s="21"/>
      <c r="K624" s="32">
        <v>3440</v>
      </c>
      <c r="L624" s="32">
        <v>3440</v>
      </c>
      <c r="M624" s="801">
        <f t="shared" si="6"/>
        <v>100</v>
      </c>
    </row>
    <row r="625" spans="1:13" s="22" customFormat="1" ht="30.75" customHeight="1">
      <c r="A625" s="15"/>
      <c r="B625" s="43"/>
      <c r="C625" s="43"/>
      <c r="D625" s="44"/>
      <c r="E625" s="16">
        <v>37</v>
      </c>
      <c r="F625" s="23"/>
      <c r="G625" s="24"/>
      <c r="H625" s="19"/>
      <c r="I625" s="25" t="s">
        <v>554</v>
      </c>
      <c r="J625" s="21"/>
      <c r="K625" s="32">
        <v>500</v>
      </c>
      <c r="L625" s="32">
        <v>500</v>
      </c>
      <c r="M625" s="801">
        <f>L625/K625*100</f>
        <v>100</v>
      </c>
    </row>
    <row r="626" spans="1:13" s="22" customFormat="1" ht="30.75" customHeight="1">
      <c r="A626" s="15"/>
      <c r="B626" s="43"/>
      <c r="C626" s="43"/>
      <c r="D626" s="44"/>
      <c r="E626" s="16">
        <v>38</v>
      </c>
      <c r="F626" s="23"/>
      <c r="G626" s="24"/>
      <c r="H626" s="19"/>
      <c r="I626" s="25" t="s">
        <v>555</v>
      </c>
      <c r="J626" s="21"/>
      <c r="K626" s="32">
        <v>250</v>
      </c>
      <c r="L626" s="32">
        <v>250</v>
      </c>
      <c r="M626" s="801">
        <f>L626/K626*100</f>
        <v>100</v>
      </c>
    </row>
    <row r="627" spans="1:13" s="22" customFormat="1" ht="30.75" customHeight="1">
      <c r="A627" s="15"/>
      <c r="B627" s="43"/>
      <c r="C627" s="43"/>
      <c r="D627" s="44"/>
      <c r="E627" s="16">
        <v>39</v>
      </c>
      <c r="F627" s="23"/>
      <c r="G627" s="24"/>
      <c r="H627" s="19"/>
      <c r="I627" s="25" t="s">
        <v>375</v>
      </c>
      <c r="J627" s="21"/>
      <c r="K627" s="32">
        <v>1200</v>
      </c>
      <c r="L627" s="32">
        <v>1200</v>
      </c>
      <c r="M627" s="801">
        <f>L627/K627*100</f>
        <v>100</v>
      </c>
    </row>
    <row r="628" spans="1:13" s="22" customFormat="1" ht="13.5" customHeight="1">
      <c r="A628" s="15"/>
      <c r="B628" s="43"/>
      <c r="C628" s="43"/>
      <c r="D628" s="44"/>
      <c r="E628" s="16"/>
      <c r="F628" s="17"/>
      <c r="G628" s="18"/>
      <c r="H628" s="19"/>
      <c r="I628" s="25"/>
      <c r="J628" s="21"/>
      <c r="K628" s="21"/>
      <c r="L628" s="21"/>
      <c r="M628" s="801"/>
    </row>
    <row r="629" spans="1:13" s="22" customFormat="1" ht="15.75" customHeight="1">
      <c r="A629" s="15"/>
      <c r="B629" s="43"/>
      <c r="C629" s="43"/>
      <c r="D629" s="44"/>
      <c r="E629" s="16"/>
      <c r="F629" s="27" t="s">
        <v>1773</v>
      </c>
      <c r="G629" s="28"/>
      <c r="H629" s="29"/>
      <c r="I629" s="30"/>
      <c r="J629" s="31">
        <f>SUM(J588:J607)</f>
        <v>126488</v>
      </c>
      <c r="K629" s="31">
        <f>SUM(K589:K628)</f>
        <v>204226</v>
      </c>
      <c r="L629" s="31">
        <f>SUM(L589:L628)</f>
        <v>198226</v>
      </c>
      <c r="M629" s="803">
        <f>L629/K629*100</f>
        <v>97.0620782858206</v>
      </c>
    </row>
    <row r="630" spans="1:13" s="22" customFormat="1" ht="14.25" customHeight="1">
      <c r="A630" s="15"/>
      <c r="B630" s="43"/>
      <c r="C630" s="43"/>
      <c r="D630" s="44"/>
      <c r="E630" s="16"/>
      <c r="F630" s="39"/>
      <c r="G630" s="40"/>
      <c r="H630" s="41"/>
      <c r="I630" s="42"/>
      <c r="J630" s="36"/>
      <c r="K630" s="36"/>
      <c r="L630" s="36"/>
      <c r="M630" s="812"/>
    </row>
    <row r="631" spans="1:13" s="22" customFormat="1" ht="19.5" customHeight="1">
      <c r="A631" s="15">
        <v>2</v>
      </c>
      <c r="B631" s="43"/>
      <c r="C631" s="43">
        <v>2</v>
      </c>
      <c r="D631" s="44"/>
      <c r="E631" s="16"/>
      <c r="F631" s="886" t="s">
        <v>1900</v>
      </c>
      <c r="G631" s="902"/>
      <c r="H631" s="902"/>
      <c r="I631" s="903"/>
      <c r="J631" s="36"/>
      <c r="K631" s="36"/>
      <c r="L631" s="36"/>
      <c r="M631" s="812"/>
    </row>
    <row r="632" spans="1:13" s="22" customFormat="1" ht="29.25" customHeight="1">
      <c r="A632" s="15"/>
      <c r="B632" s="43"/>
      <c r="C632" s="43"/>
      <c r="D632" s="44"/>
      <c r="E632" s="16">
        <v>1</v>
      </c>
      <c r="F632" s="39"/>
      <c r="G632" s="40"/>
      <c r="H632" s="41"/>
      <c r="I632" s="504" t="s">
        <v>1803</v>
      </c>
      <c r="J632" s="21">
        <v>20000</v>
      </c>
      <c r="K632" s="21">
        <v>42222</v>
      </c>
      <c r="L632" s="21">
        <v>55000</v>
      </c>
      <c r="M632" s="801">
        <f aca="true" t="shared" si="7" ref="M632:M657">L632/K632*100</f>
        <v>130.26384349391313</v>
      </c>
    </row>
    <row r="633" spans="1:13" s="22" customFormat="1" ht="31.5" customHeight="1">
      <c r="A633" s="15"/>
      <c r="B633" s="43"/>
      <c r="C633" s="43"/>
      <c r="D633" s="44"/>
      <c r="E633" s="16">
        <v>2</v>
      </c>
      <c r="F633" s="39"/>
      <c r="G633" s="40"/>
      <c r="H633" s="41"/>
      <c r="I633" s="504" t="s">
        <v>1336</v>
      </c>
      <c r="J633" s="21">
        <v>9000</v>
      </c>
      <c r="K633" s="21">
        <v>9000</v>
      </c>
      <c r="L633" s="21"/>
      <c r="M633" s="801"/>
    </row>
    <row r="634" spans="1:13" s="22" customFormat="1" ht="25.5" customHeight="1">
      <c r="A634" s="15"/>
      <c r="B634" s="43"/>
      <c r="C634" s="43"/>
      <c r="D634" s="44"/>
      <c r="E634" s="16">
        <v>3</v>
      </c>
      <c r="F634" s="39"/>
      <c r="G634" s="40"/>
      <c r="H634" s="41"/>
      <c r="I634" s="504" t="s">
        <v>1405</v>
      </c>
      <c r="J634" s="21"/>
      <c r="K634" s="21">
        <v>4000</v>
      </c>
      <c r="L634" s="21">
        <v>4000</v>
      </c>
      <c r="M634" s="801">
        <f t="shared" si="7"/>
        <v>100</v>
      </c>
    </row>
    <row r="635" spans="1:13" s="22" customFormat="1" ht="33.75" customHeight="1">
      <c r="A635" s="15"/>
      <c r="B635" s="43"/>
      <c r="C635" s="43"/>
      <c r="D635" s="44"/>
      <c r="E635" s="16">
        <v>4</v>
      </c>
      <c r="F635" s="39"/>
      <c r="G635" s="40"/>
      <c r="H635" s="41"/>
      <c r="I635" s="504" t="s">
        <v>1406</v>
      </c>
      <c r="J635" s="21"/>
      <c r="K635" s="21">
        <v>2000</v>
      </c>
      <c r="L635" s="21">
        <v>2000</v>
      </c>
      <c r="M635" s="801">
        <f t="shared" si="7"/>
        <v>100</v>
      </c>
    </row>
    <row r="636" spans="1:13" s="22" customFormat="1" ht="45" customHeight="1">
      <c r="A636" s="15"/>
      <c r="B636" s="43"/>
      <c r="C636" s="43"/>
      <c r="D636" s="44"/>
      <c r="E636" s="16">
        <v>5</v>
      </c>
      <c r="F636" s="39"/>
      <c r="G636" s="40"/>
      <c r="H636" s="41"/>
      <c r="I636" s="504" t="s">
        <v>1731</v>
      </c>
      <c r="J636" s="21"/>
      <c r="K636" s="21">
        <v>2900</v>
      </c>
      <c r="L636" s="21">
        <v>2900</v>
      </c>
      <c r="M636" s="801">
        <f t="shared" si="7"/>
        <v>100</v>
      </c>
    </row>
    <row r="637" spans="1:13" s="22" customFormat="1" ht="45" customHeight="1">
      <c r="A637" s="15"/>
      <c r="B637" s="43"/>
      <c r="C637" s="43"/>
      <c r="D637" s="44"/>
      <c r="E637" s="16">
        <v>6</v>
      </c>
      <c r="F637" s="39"/>
      <c r="G637" s="40"/>
      <c r="H637" s="41"/>
      <c r="I637" s="504" t="s">
        <v>1732</v>
      </c>
      <c r="J637" s="21"/>
      <c r="K637" s="21">
        <v>14105</v>
      </c>
      <c r="L637" s="21">
        <v>14105</v>
      </c>
      <c r="M637" s="801">
        <f t="shared" si="7"/>
        <v>100</v>
      </c>
    </row>
    <row r="638" spans="1:13" s="22" customFormat="1" ht="57" customHeight="1">
      <c r="A638" s="15"/>
      <c r="B638" s="43"/>
      <c r="C638" s="43"/>
      <c r="D638" s="44"/>
      <c r="E638" s="16">
        <v>7</v>
      </c>
      <c r="F638" s="39"/>
      <c r="G638" s="40"/>
      <c r="H638" s="41"/>
      <c r="I638" s="504" t="s">
        <v>1733</v>
      </c>
      <c r="J638" s="21"/>
      <c r="K638" s="21">
        <v>4420</v>
      </c>
      <c r="L638" s="21">
        <v>4420</v>
      </c>
      <c r="M638" s="801">
        <f t="shared" si="7"/>
        <v>100</v>
      </c>
    </row>
    <row r="639" spans="1:13" s="22" customFormat="1" ht="56.25" customHeight="1">
      <c r="A639" s="15"/>
      <c r="B639" s="43"/>
      <c r="C639" s="43"/>
      <c r="D639" s="44"/>
      <c r="E639" s="16">
        <v>8</v>
      </c>
      <c r="F639" s="39"/>
      <c r="G639" s="40"/>
      <c r="H639" s="41"/>
      <c r="I639" s="504" t="s">
        <v>1734</v>
      </c>
      <c r="J639" s="21"/>
      <c r="K639" s="21">
        <v>3200</v>
      </c>
      <c r="L639" s="21">
        <v>3200</v>
      </c>
      <c r="M639" s="801">
        <f t="shared" si="7"/>
        <v>100</v>
      </c>
    </row>
    <row r="640" spans="1:13" s="22" customFormat="1" ht="57" customHeight="1">
      <c r="A640" s="15"/>
      <c r="B640" s="43"/>
      <c r="C640" s="43"/>
      <c r="D640" s="44"/>
      <c r="E640" s="16">
        <v>9</v>
      </c>
      <c r="F640" s="39"/>
      <c r="G640" s="40"/>
      <c r="H640" s="41"/>
      <c r="I640" s="504" t="s">
        <v>1735</v>
      </c>
      <c r="J640" s="21"/>
      <c r="K640" s="21">
        <v>3200</v>
      </c>
      <c r="L640" s="21">
        <v>3200</v>
      </c>
      <c r="M640" s="801">
        <f t="shared" si="7"/>
        <v>100</v>
      </c>
    </row>
    <row r="641" spans="1:13" s="22" customFormat="1" ht="54.75" customHeight="1">
      <c r="A641" s="15"/>
      <c r="B641" s="43"/>
      <c r="C641" s="43"/>
      <c r="D641" s="44"/>
      <c r="E641" s="16">
        <v>10</v>
      </c>
      <c r="F641" s="39"/>
      <c r="G641" s="40"/>
      <c r="H641" s="41"/>
      <c r="I641" s="504" t="s">
        <v>1736</v>
      </c>
      <c r="J641" s="21"/>
      <c r="K641" s="21">
        <v>3783</v>
      </c>
      <c r="L641" s="21">
        <v>3783</v>
      </c>
      <c r="M641" s="801">
        <f t="shared" si="7"/>
        <v>100</v>
      </c>
    </row>
    <row r="642" spans="1:13" s="22" customFormat="1" ht="31.5" customHeight="1">
      <c r="A642" s="15"/>
      <c r="B642" s="43"/>
      <c r="C642" s="43"/>
      <c r="D642" s="44"/>
      <c r="E642" s="16">
        <v>11</v>
      </c>
      <c r="F642" s="39"/>
      <c r="G642" s="40"/>
      <c r="H642" s="41"/>
      <c r="I642" s="504" t="s">
        <v>1413</v>
      </c>
      <c r="J642" s="21"/>
      <c r="K642" s="21">
        <v>2000</v>
      </c>
      <c r="L642" s="21">
        <v>2000</v>
      </c>
      <c r="M642" s="801">
        <f t="shared" si="7"/>
        <v>100</v>
      </c>
    </row>
    <row r="643" spans="1:13" s="22" customFormat="1" ht="30.75" customHeight="1">
      <c r="A643" s="15"/>
      <c r="B643" s="43"/>
      <c r="C643" s="43"/>
      <c r="D643" s="44"/>
      <c r="E643" s="16">
        <v>12</v>
      </c>
      <c r="F643" s="39"/>
      <c r="G643" s="40"/>
      <c r="H643" s="41"/>
      <c r="I643" s="504" t="s">
        <v>1414</v>
      </c>
      <c r="J643" s="21"/>
      <c r="K643" s="21">
        <v>26700</v>
      </c>
      <c r="L643" s="21">
        <v>26700</v>
      </c>
      <c r="M643" s="801">
        <f t="shared" si="7"/>
        <v>100</v>
      </c>
    </row>
    <row r="644" spans="1:13" s="22" customFormat="1" ht="36" customHeight="1">
      <c r="A644" s="15"/>
      <c r="B644" s="43"/>
      <c r="C644" s="43"/>
      <c r="D644" s="44"/>
      <c r="E644" s="16">
        <v>13</v>
      </c>
      <c r="F644" s="39"/>
      <c r="G644" s="40"/>
      <c r="H644" s="41"/>
      <c r="I644" s="504" t="s">
        <v>1415</v>
      </c>
      <c r="J644" s="21"/>
      <c r="K644" s="21">
        <v>292</v>
      </c>
      <c r="L644" s="21">
        <v>292</v>
      </c>
      <c r="M644" s="801">
        <f t="shared" si="7"/>
        <v>100</v>
      </c>
    </row>
    <row r="645" spans="1:13" s="22" customFormat="1" ht="34.5" customHeight="1">
      <c r="A645" s="15"/>
      <c r="B645" s="43"/>
      <c r="C645" s="43"/>
      <c r="D645" s="44"/>
      <c r="E645" s="16">
        <v>14</v>
      </c>
      <c r="F645" s="39"/>
      <c r="G645" s="40"/>
      <c r="H645" s="41"/>
      <c r="I645" s="504" t="s">
        <v>1416</v>
      </c>
      <c r="J645" s="21"/>
      <c r="K645" s="21">
        <v>700</v>
      </c>
      <c r="L645" s="21">
        <v>700</v>
      </c>
      <c r="M645" s="801">
        <f t="shared" si="7"/>
        <v>100</v>
      </c>
    </row>
    <row r="646" spans="1:13" s="22" customFormat="1" ht="36.75" customHeight="1">
      <c r="A646" s="15"/>
      <c r="B646" s="43"/>
      <c r="C646" s="43"/>
      <c r="D646" s="44"/>
      <c r="E646" s="16">
        <v>15</v>
      </c>
      <c r="F646" s="39"/>
      <c r="G646" s="40"/>
      <c r="H646" s="41"/>
      <c r="I646" s="504" t="s">
        <v>1428</v>
      </c>
      <c r="J646" s="21"/>
      <c r="K646" s="21">
        <v>4688</v>
      </c>
      <c r="L646" s="21">
        <v>4688</v>
      </c>
      <c r="M646" s="801">
        <f t="shared" si="7"/>
        <v>100</v>
      </c>
    </row>
    <row r="647" spans="1:13" s="22" customFormat="1" ht="50.25" customHeight="1">
      <c r="A647" s="15"/>
      <c r="B647" s="43"/>
      <c r="C647" s="43"/>
      <c r="D647" s="44"/>
      <c r="E647" s="16">
        <v>16</v>
      </c>
      <c r="F647" s="39"/>
      <c r="G647" s="40"/>
      <c r="H647" s="41"/>
      <c r="I647" s="504" t="s">
        <v>1737</v>
      </c>
      <c r="J647" s="21"/>
      <c r="K647" s="21">
        <v>105</v>
      </c>
      <c r="L647" s="21">
        <v>105</v>
      </c>
      <c r="M647" s="801">
        <f t="shared" si="7"/>
        <v>100</v>
      </c>
    </row>
    <row r="648" spans="1:13" s="22" customFormat="1" ht="50.25" customHeight="1">
      <c r="A648" s="15"/>
      <c r="B648" s="43"/>
      <c r="C648" s="43"/>
      <c r="D648" s="44"/>
      <c r="E648" s="16">
        <v>17</v>
      </c>
      <c r="F648" s="39"/>
      <c r="G648" s="40"/>
      <c r="H648" s="41"/>
      <c r="I648" s="504" t="s">
        <v>1434</v>
      </c>
      <c r="J648" s="21"/>
      <c r="K648" s="21">
        <v>2187</v>
      </c>
      <c r="L648" s="21">
        <v>2187</v>
      </c>
      <c r="M648" s="801">
        <f t="shared" si="7"/>
        <v>100</v>
      </c>
    </row>
    <row r="649" spans="1:13" s="22" customFormat="1" ht="48" customHeight="1">
      <c r="A649" s="15"/>
      <c r="B649" s="43"/>
      <c r="C649" s="43"/>
      <c r="D649" s="44"/>
      <c r="E649" s="16">
        <v>18</v>
      </c>
      <c r="F649" s="39"/>
      <c r="G649" s="40"/>
      <c r="H649" s="41"/>
      <c r="I649" s="504" t="s">
        <v>1426</v>
      </c>
      <c r="J649" s="21"/>
      <c r="K649" s="21">
        <v>889</v>
      </c>
      <c r="L649" s="21">
        <v>889</v>
      </c>
      <c r="M649" s="801">
        <f t="shared" si="7"/>
        <v>100</v>
      </c>
    </row>
    <row r="650" spans="1:13" s="22" customFormat="1" ht="33.75" customHeight="1">
      <c r="A650" s="15"/>
      <c r="B650" s="43"/>
      <c r="C650" s="43"/>
      <c r="D650" s="44"/>
      <c r="E650" s="16">
        <v>19</v>
      </c>
      <c r="F650" s="39"/>
      <c r="G650" s="40"/>
      <c r="H650" s="41"/>
      <c r="I650" s="504" t="s">
        <v>1738</v>
      </c>
      <c r="J650" s="21"/>
      <c r="K650" s="21">
        <v>1079</v>
      </c>
      <c r="L650" s="21">
        <v>1079</v>
      </c>
      <c r="M650" s="801">
        <f t="shared" si="7"/>
        <v>100</v>
      </c>
    </row>
    <row r="651" spans="1:13" s="22" customFormat="1" ht="39" customHeight="1">
      <c r="A651" s="15"/>
      <c r="B651" s="43"/>
      <c r="C651" s="43"/>
      <c r="D651" s="44"/>
      <c r="E651" s="16">
        <v>20</v>
      </c>
      <c r="F651" s="39"/>
      <c r="G651" s="40"/>
      <c r="H651" s="41"/>
      <c r="I651" s="504" t="s">
        <v>1804</v>
      </c>
      <c r="J651" s="21"/>
      <c r="K651" s="21">
        <v>3000</v>
      </c>
      <c r="L651" s="21">
        <v>3000</v>
      </c>
      <c r="M651" s="801">
        <f t="shared" si="7"/>
        <v>100</v>
      </c>
    </row>
    <row r="652" spans="1:13" s="22" customFormat="1" ht="24" customHeight="1">
      <c r="A652" s="15"/>
      <c r="B652" s="43"/>
      <c r="C652" s="43"/>
      <c r="D652" s="44"/>
      <c r="E652" s="16">
        <v>21</v>
      </c>
      <c r="F652" s="39"/>
      <c r="G652" s="40"/>
      <c r="H652" s="41"/>
      <c r="I652" s="504" t="s">
        <v>376</v>
      </c>
      <c r="J652" s="21"/>
      <c r="K652" s="21">
        <v>1037</v>
      </c>
      <c r="L652" s="21">
        <v>1037</v>
      </c>
      <c r="M652" s="801">
        <f t="shared" si="7"/>
        <v>100</v>
      </c>
    </row>
    <row r="653" spans="1:13" s="22" customFormat="1" ht="30.75" customHeight="1">
      <c r="A653" s="15"/>
      <c r="B653" s="43"/>
      <c r="C653" s="43"/>
      <c r="D653" s="44"/>
      <c r="E653" s="16">
        <v>22</v>
      </c>
      <c r="F653" s="39"/>
      <c r="G653" s="40"/>
      <c r="H653" s="41"/>
      <c r="I653" s="504" t="s">
        <v>1724</v>
      </c>
      <c r="J653" s="21"/>
      <c r="K653" s="21"/>
      <c r="L653" s="21">
        <v>30675</v>
      </c>
      <c r="M653" s="801"/>
    </row>
    <row r="654" spans="1:13" s="22" customFormat="1" ht="39" customHeight="1">
      <c r="A654" s="15"/>
      <c r="B654" s="43"/>
      <c r="C654" s="43"/>
      <c r="D654" s="44"/>
      <c r="E654" s="16">
        <v>23</v>
      </c>
      <c r="F654" s="39"/>
      <c r="G654" s="40"/>
      <c r="H654" s="41"/>
      <c r="I654" s="504" t="s">
        <v>1725</v>
      </c>
      <c r="J654" s="21"/>
      <c r="K654" s="21">
        <v>56473</v>
      </c>
      <c r="L654" s="21">
        <v>56473</v>
      </c>
      <c r="M654" s="801">
        <f t="shared" si="7"/>
        <v>100</v>
      </c>
    </row>
    <row r="655" spans="1:13" s="22" customFormat="1" ht="35.25" customHeight="1">
      <c r="A655" s="15"/>
      <c r="B655" s="43"/>
      <c r="C655" s="43"/>
      <c r="D655" s="44"/>
      <c r="E655" s="16">
        <v>24</v>
      </c>
      <c r="F655" s="39"/>
      <c r="G655" s="40"/>
      <c r="H655" s="41"/>
      <c r="I655" s="504" t="s">
        <v>1726</v>
      </c>
      <c r="J655" s="21"/>
      <c r="K655" s="21">
        <v>8642</v>
      </c>
      <c r="L655" s="21">
        <v>8642</v>
      </c>
      <c r="M655" s="801">
        <f t="shared" si="7"/>
        <v>100</v>
      </c>
    </row>
    <row r="656" spans="1:13" s="22" customFormat="1" ht="26.25" customHeight="1">
      <c r="A656" s="15"/>
      <c r="B656" s="43"/>
      <c r="C656" s="43"/>
      <c r="D656" s="44"/>
      <c r="E656" s="16">
        <v>25</v>
      </c>
      <c r="F656" s="39"/>
      <c r="G656" s="40"/>
      <c r="H656" s="41"/>
      <c r="I656" s="504" t="s">
        <v>1359</v>
      </c>
      <c r="J656" s="21"/>
      <c r="K656" s="21">
        <v>9286</v>
      </c>
      <c r="L656" s="21">
        <v>9286</v>
      </c>
      <c r="M656" s="801">
        <f t="shared" si="7"/>
        <v>100</v>
      </c>
    </row>
    <row r="657" spans="1:13" s="22" customFormat="1" ht="39" customHeight="1">
      <c r="A657" s="15"/>
      <c r="B657" s="43"/>
      <c r="C657" s="43"/>
      <c r="D657" s="44"/>
      <c r="E657" s="16">
        <v>26</v>
      </c>
      <c r="F657" s="39"/>
      <c r="G657" s="40"/>
      <c r="H657" s="41"/>
      <c r="I657" s="504" t="s">
        <v>1727</v>
      </c>
      <c r="J657" s="21"/>
      <c r="K657" s="21">
        <v>26893</v>
      </c>
      <c r="L657" s="21">
        <v>26893</v>
      </c>
      <c r="M657" s="801">
        <f t="shared" si="7"/>
        <v>100</v>
      </c>
    </row>
    <row r="658" spans="1:13" s="22" customFormat="1" ht="24.75" customHeight="1">
      <c r="A658" s="15"/>
      <c r="B658" s="43"/>
      <c r="C658" s="43"/>
      <c r="D658" s="44"/>
      <c r="E658" s="16">
        <v>27</v>
      </c>
      <c r="F658" s="39"/>
      <c r="G658" s="40"/>
      <c r="H658" s="41"/>
      <c r="I658" s="504" t="s">
        <v>1728</v>
      </c>
      <c r="J658" s="21"/>
      <c r="K658" s="21">
        <v>100000</v>
      </c>
      <c r="L658" s="21">
        <v>100000</v>
      </c>
      <c r="M658" s="801">
        <f>L658/K658*100</f>
        <v>100</v>
      </c>
    </row>
    <row r="659" spans="1:13" s="22" customFormat="1" ht="18.75" customHeight="1">
      <c r="A659" s="15"/>
      <c r="B659" s="43"/>
      <c r="C659" s="43"/>
      <c r="D659" s="44"/>
      <c r="E659" s="16">
        <v>28</v>
      </c>
      <c r="F659" s="39"/>
      <c r="G659" s="40"/>
      <c r="H659" s="41"/>
      <c r="I659" s="504" t="s">
        <v>1729</v>
      </c>
      <c r="J659" s="21"/>
      <c r="K659" s="21">
        <v>4000</v>
      </c>
      <c r="L659" s="21">
        <v>4000</v>
      </c>
      <c r="M659" s="801">
        <f>L659/K659*100</f>
        <v>100</v>
      </c>
    </row>
    <row r="660" spans="1:13" s="22" customFormat="1" ht="5.25" customHeight="1">
      <c r="A660" s="15"/>
      <c r="B660" s="43"/>
      <c r="C660" s="43"/>
      <c r="D660" s="44"/>
      <c r="E660" s="16"/>
      <c r="F660" s="39"/>
      <c r="G660" s="40"/>
      <c r="H660" s="41"/>
      <c r="I660" s="504"/>
      <c r="J660" s="21"/>
      <c r="K660" s="21"/>
      <c r="L660" s="21"/>
      <c r="M660" s="801"/>
    </row>
    <row r="661" spans="1:13" s="22" customFormat="1" ht="19.5" customHeight="1">
      <c r="A661" s="15"/>
      <c r="B661" s="43"/>
      <c r="C661" s="43"/>
      <c r="D661" s="44"/>
      <c r="E661" s="16"/>
      <c r="F661" s="27" t="s">
        <v>1773</v>
      </c>
      <c r="G661" s="28"/>
      <c r="H661" s="29"/>
      <c r="I661" s="30"/>
      <c r="J661" s="31">
        <f>SUM(J632:J645)</f>
        <v>29000</v>
      </c>
      <c r="K661" s="31">
        <f>SUM(K632:K660)</f>
        <v>336801</v>
      </c>
      <c r="L661" s="31">
        <f>SUM(L632:L660)</f>
        <v>371254</v>
      </c>
      <c r="M661" s="828">
        <f>L661/K661*100</f>
        <v>110.2294826915597</v>
      </c>
    </row>
    <row r="662" spans="1:13" s="22" customFormat="1" ht="11.25" customHeight="1" thickBot="1">
      <c r="A662" s="15"/>
      <c r="B662" s="43"/>
      <c r="C662" s="43"/>
      <c r="D662" s="44"/>
      <c r="E662" s="16"/>
      <c r="F662" s="39"/>
      <c r="G662" s="40"/>
      <c r="H662" s="41"/>
      <c r="I662" s="42"/>
      <c r="J662" s="36"/>
      <c r="K662" s="36"/>
      <c r="L662" s="36"/>
      <c r="M662" s="827"/>
    </row>
    <row r="663" spans="1:13" s="22" customFormat="1" ht="15.75" customHeight="1" thickBot="1">
      <c r="A663" s="488"/>
      <c r="B663" s="489"/>
      <c r="C663" s="489"/>
      <c r="D663" s="490"/>
      <c r="E663" s="491"/>
      <c r="F663" s="492" t="s">
        <v>1337</v>
      </c>
      <c r="G663" s="493"/>
      <c r="H663" s="494"/>
      <c r="I663" s="495"/>
      <c r="J663" s="496">
        <f>SUM(J588:J661)/2</f>
        <v>155488</v>
      </c>
      <c r="K663" s="496">
        <f>SUM(K589:K661)/2</f>
        <v>541027</v>
      </c>
      <c r="L663" s="496">
        <f>SUM(L589:L661)/2</f>
        <v>569480</v>
      </c>
      <c r="M663" s="816">
        <f>L663/K663*100</f>
        <v>105.25907209806536</v>
      </c>
    </row>
    <row r="664" spans="1:13" s="22" customFormat="1" ht="33.75" customHeight="1">
      <c r="A664" s="15"/>
      <c r="B664" s="43"/>
      <c r="C664" s="43"/>
      <c r="D664" s="44"/>
      <c r="E664" s="16"/>
      <c r="F664" s="916" t="s">
        <v>1338</v>
      </c>
      <c r="G664" s="917"/>
      <c r="H664" s="917"/>
      <c r="I664" s="918"/>
      <c r="J664" s="21"/>
      <c r="K664" s="32"/>
      <c r="L664" s="32"/>
      <c r="M664" s="801"/>
    </row>
    <row r="665" spans="1:13" s="22" customFormat="1" ht="13.5" customHeight="1">
      <c r="A665" s="15"/>
      <c r="B665" s="43"/>
      <c r="C665" s="43"/>
      <c r="D665" s="44"/>
      <c r="E665" s="16"/>
      <c r="F665" s="919"/>
      <c r="G665" s="917"/>
      <c r="H665" s="917"/>
      <c r="I665" s="918"/>
      <c r="J665" s="21"/>
      <c r="K665" s="32"/>
      <c r="L665" s="32"/>
      <c r="M665" s="801"/>
    </row>
    <row r="666" spans="1:13" s="22" customFormat="1" ht="15" customHeight="1">
      <c r="A666" s="15">
        <v>1</v>
      </c>
      <c r="B666" s="43"/>
      <c r="C666" s="43">
        <v>2</v>
      </c>
      <c r="D666" s="44"/>
      <c r="E666" s="16"/>
      <c r="F666" s="23" t="s">
        <v>1536</v>
      </c>
      <c r="G666" s="24"/>
      <c r="H666" s="19"/>
      <c r="I666" s="20"/>
      <c r="J666" s="461"/>
      <c r="K666" s="498"/>
      <c r="L666" s="498"/>
      <c r="M666" s="801"/>
    </row>
    <row r="667" spans="1:13" s="22" customFormat="1" ht="15" customHeight="1">
      <c r="A667" s="47"/>
      <c r="B667" s="48"/>
      <c r="C667" s="48"/>
      <c r="D667" s="44"/>
      <c r="E667" s="52">
        <v>1</v>
      </c>
      <c r="F667" s="23"/>
      <c r="G667" s="24"/>
      <c r="H667" s="19"/>
      <c r="I667" s="50" t="s">
        <v>1339</v>
      </c>
      <c r="J667" s="21">
        <v>513900</v>
      </c>
      <c r="K667" s="21">
        <v>531419</v>
      </c>
      <c r="L667" s="32">
        <v>317519</v>
      </c>
      <c r="M667" s="801">
        <f>L667/K667*100</f>
        <v>59.749275054147475</v>
      </c>
    </row>
    <row r="668" spans="1:13" s="22" customFormat="1" ht="11.25" customHeight="1">
      <c r="A668" s="47"/>
      <c r="B668" s="505"/>
      <c r="C668" s="448"/>
      <c r="D668" s="417"/>
      <c r="E668" s="52"/>
      <c r="F668" s="441"/>
      <c r="G668" s="24"/>
      <c r="H668" s="19"/>
      <c r="I668" s="483"/>
      <c r="J668" s="21"/>
      <c r="K668" s="32"/>
      <c r="L668" s="32"/>
      <c r="M668" s="801"/>
    </row>
    <row r="669" spans="1:13" s="22" customFormat="1" ht="15" customHeight="1">
      <c r="A669" s="47"/>
      <c r="B669" s="505"/>
      <c r="C669" s="448"/>
      <c r="D669" s="417"/>
      <c r="E669" s="52"/>
      <c r="F669" s="27" t="s">
        <v>1773</v>
      </c>
      <c r="G669" s="28"/>
      <c r="H669" s="29"/>
      <c r="I669" s="30"/>
      <c r="J669" s="31">
        <f>SUM(J664:J668)</f>
        <v>513900</v>
      </c>
      <c r="K669" s="31">
        <f>SUM(K664:K668)</f>
        <v>531419</v>
      </c>
      <c r="L669" s="31">
        <f>SUM(L664:L668)</f>
        <v>317519</v>
      </c>
      <c r="M669" s="803">
        <f>L669/K669*100</f>
        <v>59.749275054147475</v>
      </c>
    </row>
    <row r="670" spans="1:13" s="22" customFormat="1" ht="8.25" customHeight="1">
      <c r="A670" s="47"/>
      <c r="B670" s="505"/>
      <c r="C670" s="448"/>
      <c r="D670" s="506"/>
      <c r="E670" s="52"/>
      <c r="F670" s="441"/>
      <c r="G670" s="24"/>
      <c r="H670" s="19"/>
      <c r="I670" s="483"/>
      <c r="J670" s="21"/>
      <c r="K670" s="32"/>
      <c r="L670" s="32"/>
      <c r="M670" s="801"/>
    </row>
    <row r="671" spans="1:13" s="22" customFormat="1" ht="15" customHeight="1">
      <c r="A671" s="47">
        <v>2</v>
      </c>
      <c r="B671" s="505"/>
      <c r="C671" s="448">
        <v>2</v>
      </c>
      <c r="D671" s="506"/>
      <c r="E671" s="52"/>
      <c r="F671" s="441" t="s">
        <v>1757</v>
      </c>
      <c r="G671" s="24"/>
      <c r="H671" s="19"/>
      <c r="I671" s="483"/>
      <c r="J671" s="21"/>
      <c r="K671" s="32"/>
      <c r="L671" s="32"/>
      <c r="M671" s="801"/>
    </row>
    <row r="672" spans="1:13" s="22" customFormat="1" ht="20.25" customHeight="1">
      <c r="A672" s="47"/>
      <c r="B672" s="505"/>
      <c r="C672" s="448"/>
      <c r="D672" s="506"/>
      <c r="E672" s="52">
        <v>1</v>
      </c>
      <c r="F672" s="441"/>
      <c r="G672" s="24"/>
      <c r="H672" s="19"/>
      <c r="I672" s="483" t="s">
        <v>1340</v>
      </c>
      <c r="J672" s="21">
        <v>22000</v>
      </c>
      <c r="K672" s="21">
        <v>22000</v>
      </c>
      <c r="L672" s="32">
        <v>22200</v>
      </c>
      <c r="M672" s="801">
        <f>L672/K672*100</f>
        <v>100.9090909090909</v>
      </c>
    </row>
    <row r="673" spans="1:13" s="22" customFormat="1" ht="15" customHeight="1">
      <c r="A673" s="47"/>
      <c r="B673" s="505"/>
      <c r="C673" s="448"/>
      <c r="D673" s="506"/>
      <c r="E673" s="52">
        <v>2</v>
      </c>
      <c r="F673" s="441"/>
      <c r="G673" s="24"/>
      <c r="H673" s="19"/>
      <c r="I673" s="483" t="s">
        <v>1610</v>
      </c>
      <c r="J673" s="21">
        <v>3200</v>
      </c>
      <c r="K673" s="21">
        <v>3200</v>
      </c>
      <c r="L673" s="32">
        <v>4877</v>
      </c>
      <c r="M673" s="801">
        <f>L673/K673*100</f>
        <v>152.40625</v>
      </c>
    </row>
    <row r="674" spans="1:13" s="22" customFormat="1" ht="9" customHeight="1">
      <c r="A674" s="47"/>
      <c r="B674" s="505"/>
      <c r="C674" s="448"/>
      <c r="D674" s="506"/>
      <c r="E674" s="52"/>
      <c r="F674" s="441"/>
      <c r="G674" s="24"/>
      <c r="H674" s="19"/>
      <c r="I674" s="483"/>
      <c r="J674" s="21"/>
      <c r="K674" s="32"/>
      <c r="L674" s="32"/>
      <c r="M674" s="801"/>
    </row>
    <row r="675" spans="1:13" s="22" customFormat="1" ht="15" customHeight="1">
      <c r="A675" s="47"/>
      <c r="B675" s="505"/>
      <c r="C675" s="448"/>
      <c r="D675" s="506"/>
      <c r="E675" s="52"/>
      <c r="F675" s="27" t="s">
        <v>1773</v>
      </c>
      <c r="G675" s="28"/>
      <c r="H675" s="29"/>
      <c r="I675" s="30"/>
      <c r="J675" s="31">
        <f>SUM(J672:J674)</f>
        <v>25200</v>
      </c>
      <c r="K675" s="31">
        <f>SUM(K672:K674)</f>
        <v>25200</v>
      </c>
      <c r="L675" s="31">
        <f>SUM(L672:L674)</f>
        <v>27077</v>
      </c>
      <c r="M675" s="803">
        <f>L675/K675*100</f>
        <v>107.4484126984127</v>
      </c>
    </row>
    <row r="676" spans="1:13" s="22" customFormat="1" ht="9" customHeight="1" thickBot="1">
      <c r="A676" s="47"/>
      <c r="B676" s="505"/>
      <c r="C676" s="448"/>
      <c r="D676" s="506"/>
      <c r="E676" s="52"/>
      <c r="F676" s="39"/>
      <c r="G676" s="40"/>
      <c r="H676" s="41"/>
      <c r="I676" s="483"/>
      <c r="J676" s="36"/>
      <c r="K676" s="32"/>
      <c r="L676" s="32"/>
      <c r="M676" s="801"/>
    </row>
    <row r="677" spans="1:13" s="22" customFormat="1" ht="23.25" customHeight="1" thickBot="1">
      <c r="A677" s="488"/>
      <c r="B677" s="489"/>
      <c r="C677" s="489"/>
      <c r="D677" s="490"/>
      <c r="E677" s="491"/>
      <c r="F677" s="492" t="s">
        <v>1537</v>
      </c>
      <c r="G677" s="493"/>
      <c r="H677" s="494"/>
      <c r="I677" s="495"/>
      <c r="J677" s="496">
        <f>SUM(J666:J676)/2</f>
        <v>539100</v>
      </c>
      <c r="K677" s="496">
        <f>SUM(K666:K676)/2</f>
        <v>556619</v>
      </c>
      <c r="L677" s="496">
        <f>SUM(L666:L676)/2</f>
        <v>344596</v>
      </c>
      <c r="M677" s="816">
        <f>L677/K677*100</f>
        <v>61.90877422437969</v>
      </c>
    </row>
    <row r="678" spans="1:13" s="22" customFormat="1" ht="28.5" customHeight="1">
      <c r="A678" s="15"/>
      <c r="B678" s="43"/>
      <c r="C678" s="43"/>
      <c r="D678" s="44"/>
      <c r="E678" s="16"/>
      <c r="F678" s="71" t="s">
        <v>534</v>
      </c>
      <c r="G678" s="37"/>
      <c r="H678" s="38"/>
      <c r="I678" s="45"/>
      <c r="J678" s="21"/>
      <c r="K678" s="32"/>
      <c r="L678" s="32"/>
      <c r="M678" s="801"/>
    </row>
    <row r="679" spans="1:13" s="22" customFormat="1" ht="7.5" customHeight="1">
      <c r="A679" s="15"/>
      <c r="B679" s="43"/>
      <c r="C679" s="43"/>
      <c r="D679" s="44"/>
      <c r="E679" s="16"/>
      <c r="F679" s="17"/>
      <c r="G679" s="18"/>
      <c r="H679" s="19"/>
      <c r="I679" s="20"/>
      <c r="J679" s="21"/>
      <c r="K679" s="32"/>
      <c r="L679" s="32"/>
      <c r="M679" s="801"/>
    </row>
    <row r="680" spans="1:13" s="22" customFormat="1" ht="15" customHeight="1">
      <c r="A680" s="15">
        <v>1</v>
      </c>
      <c r="B680" s="43"/>
      <c r="C680" s="43">
        <v>1</v>
      </c>
      <c r="D680" s="44"/>
      <c r="E680" s="16"/>
      <c r="F680" s="507" t="s">
        <v>1740</v>
      </c>
      <c r="G680" s="508"/>
      <c r="H680" s="54"/>
      <c r="I680" s="20"/>
      <c r="J680" s="34">
        <v>848255</v>
      </c>
      <c r="K680" s="34">
        <v>848255</v>
      </c>
      <c r="L680" s="34">
        <v>848255</v>
      </c>
      <c r="M680" s="831">
        <f>L680/K680*100</f>
        <v>100</v>
      </c>
    </row>
    <row r="681" spans="1:13" s="22" customFormat="1" ht="9.75" customHeight="1">
      <c r="A681" s="15"/>
      <c r="B681" s="43"/>
      <c r="C681" s="43"/>
      <c r="D681" s="44"/>
      <c r="E681" s="16"/>
      <c r="F681" s="507"/>
      <c r="G681" s="508"/>
      <c r="H681" s="54"/>
      <c r="I681" s="20"/>
      <c r="J681" s="55"/>
      <c r="K681" s="55"/>
      <c r="L681" s="55"/>
      <c r="M681" s="811"/>
    </row>
    <row r="682" spans="1:13" s="22" customFormat="1" ht="15.75" customHeight="1">
      <c r="A682" s="15"/>
      <c r="B682" s="43"/>
      <c r="C682" s="43"/>
      <c r="D682" s="44"/>
      <c r="E682" s="16"/>
      <c r="F682" s="27" t="s">
        <v>1773</v>
      </c>
      <c r="G682" s="28"/>
      <c r="H682" s="29"/>
      <c r="I682" s="30"/>
      <c r="J682" s="31">
        <f>SUM(J680:J681)</f>
        <v>848255</v>
      </c>
      <c r="K682" s="31">
        <f>SUM(K680:K681)</f>
        <v>848255</v>
      </c>
      <c r="L682" s="31">
        <f>SUM(L680:L681)</f>
        <v>848255</v>
      </c>
      <c r="M682" s="803">
        <f>L682/K682*100</f>
        <v>100</v>
      </c>
    </row>
    <row r="683" spans="1:13" s="22" customFormat="1" ht="9.75" customHeight="1">
      <c r="A683" s="15"/>
      <c r="B683" s="43"/>
      <c r="C683" s="43"/>
      <c r="D683" s="44"/>
      <c r="E683" s="16"/>
      <c r="F683" s="39"/>
      <c r="G683" s="40"/>
      <c r="H683" s="41"/>
      <c r="I683" s="42"/>
      <c r="J683" s="36"/>
      <c r="K683" s="36"/>
      <c r="L683" s="36"/>
      <c r="M683" s="812"/>
    </row>
    <row r="684" spans="1:13" s="22" customFormat="1" ht="15">
      <c r="A684" s="15">
        <v>2</v>
      </c>
      <c r="B684" s="43"/>
      <c r="C684" s="43">
        <v>1</v>
      </c>
      <c r="D684" s="44"/>
      <c r="E684" s="16"/>
      <c r="F684" s="56" t="s">
        <v>1684</v>
      </c>
      <c r="G684" s="40"/>
      <c r="H684" s="41"/>
      <c r="I684" s="42"/>
      <c r="J684" s="36"/>
      <c r="K684" s="36"/>
      <c r="L684" s="36"/>
      <c r="M684" s="812"/>
    </row>
    <row r="685" spans="1:13" s="22" customFormat="1" ht="27" customHeight="1">
      <c r="A685" s="15"/>
      <c r="B685" s="43"/>
      <c r="C685" s="43"/>
      <c r="D685" s="44"/>
      <c r="E685" s="16">
        <v>1</v>
      </c>
      <c r="F685" s="39"/>
      <c r="G685" s="40"/>
      <c r="H685" s="41"/>
      <c r="I685" s="509" t="s">
        <v>1364</v>
      </c>
      <c r="J685" s="21">
        <v>91530</v>
      </c>
      <c r="K685" s="21">
        <v>91530</v>
      </c>
      <c r="L685" s="21">
        <v>91530</v>
      </c>
      <c r="M685" s="801">
        <f aca="true" t="shared" si="8" ref="M685:M700">L685/K685*100</f>
        <v>100</v>
      </c>
    </row>
    <row r="686" spans="1:13" s="22" customFormat="1" ht="27" customHeight="1">
      <c r="A686" s="15"/>
      <c r="B686" s="43"/>
      <c r="C686" s="43"/>
      <c r="D686" s="44"/>
      <c r="E686" s="16">
        <v>2</v>
      </c>
      <c r="F686" s="39"/>
      <c r="G686" s="40"/>
      <c r="H686" s="41"/>
      <c r="I686" s="509" t="s">
        <v>1611</v>
      </c>
      <c r="J686" s="21">
        <v>3871</v>
      </c>
      <c r="K686" s="21">
        <v>3871</v>
      </c>
      <c r="L686" s="21">
        <v>3871</v>
      </c>
      <c r="M686" s="801">
        <f t="shared" si="8"/>
        <v>100</v>
      </c>
    </row>
    <row r="687" spans="1:13" s="22" customFormat="1" ht="27" customHeight="1">
      <c r="A687" s="15"/>
      <c r="B687" s="43"/>
      <c r="C687" s="43"/>
      <c r="D687" s="44"/>
      <c r="E687" s="16">
        <v>3</v>
      </c>
      <c r="F687" s="39"/>
      <c r="G687" s="40"/>
      <c r="H687" s="41"/>
      <c r="I687" s="509" t="s">
        <v>1341</v>
      </c>
      <c r="J687" s="21">
        <v>916</v>
      </c>
      <c r="K687" s="21">
        <v>916</v>
      </c>
      <c r="L687" s="21">
        <v>916</v>
      </c>
      <c r="M687" s="801">
        <f t="shared" si="8"/>
        <v>100</v>
      </c>
    </row>
    <row r="688" spans="1:13" s="22" customFormat="1" ht="18" customHeight="1">
      <c r="A688" s="15"/>
      <c r="B688" s="43"/>
      <c r="C688" s="43"/>
      <c r="D688" s="44"/>
      <c r="E688" s="16">
        <v>4</v>
      </c>
      <c r="F688" s="39"/>
      <c r="G688" s="40"/>
      <c r="H688" s="41"/>
      <c r="I688" s="510" t="s">
        <v>1342</v>
      </c>
      <c r="J688" s="21">
        <v>122263</v>
      </c>
      <c r="K688" s="21">
        <v>122263</v>
      </c>
      <c r="L688" s="21">
        <v>122263</v>
      </c>
      <c r="M688" s="801">
        <f t="shared" si="8"/>
        <v>100</v>
      </c>
    </row>
    <row r="689" spans="1:13" s="22" customFormat="1" ht="16.5" customHeight="1">
      <c r="A689" s="15"/>
      <c r="B689" s="43"/>
      <c r="C689" s="43"/>
      <c r="D689" s="44"/>
      <c r="E689" s="16">
        <v>5</v>
      </c>
      <c r="F689" s="39"/>
      <c r="G689" s="40"/>
      <c r="H689" s="41"/>
      <c r="I689" s="510" t="s">
        <v>1343</v>
      </c>
      <c r="J689" s="21">
        <v>60000</v>
      </c>
      <c r="K689" s="21">
        <v>60000</v>
      </c>
      <c r="L689" s="21">
        <v>60000</v>
      </c>
      <c r="M689" s="801">
        <f t="shared" si="8"/>
        <v>100</v>
      </c>
    </row>
    <row r="690" spans="1:13" s="22" customFormat="1" ht="27.75" customHeight="1">
      <c r="A690" s="15"/>
      <c r="B690" s="43"/>
      <c r="C690" s="43"/>
      <c r="D690" s="44"/>
      <c r="E690" s="16">
        <v>6</v>
      </c>
      <c r="F690" s="39"/>
      <c r="G690" s="40"/>
      <c r="H690" s="41"/>
      <c r="I690" s="509" t="s">
        <v>1344</v>
      </c>
      <c r="J690" s="21">
        <v>221335</v>
      </c>
      <c r="K690" s="21">
        <v>221335</v>
      </c>
      <c r="L690" s="21">
        <v>221335</v>
      </c>
      <c r="M690" s="801">
        <f t="shared" si="8"/>
        <v>100</v>
      </c>
    </row>
    <row r="691" spans="1:13" s="22" customFormat="1" ht="14.25" customHeight="1">
      <c r="A691" s="15"/>
      <c r="B691" s="43"/>
      <c r="C691" s="43"/>
      <c r="D691" s="44"/>
      <c r="E691" s="16">
        <v>7</v>
      </c>
      <c r="F691" s="39"/>
      <c r="G691" s="40"/>
      <c r="H691" s="41"/>
      <c r="I691" s="509" t="s">
        <v>1345</v>
      </c>
      <c r="J691" s="21">
        <v>68000</v>
      </c>
      <c r="K691" s="21">
        <v>68000</v>
      </c>
      <c r="L691" s="21">
        <v>68000</v>
      </c>
      <c r="M691" s="801">
        <f t="shared" si="8"/>
        <v>100</v>
      </c>
    </row>
    <row r="692" spans="1:13" s="22" customFormat="1" ht="27" customHeight="1">
      <c r="A692" s="15"/>
      <c r="B692" s="43"/>
      <c r="C692" s="43"/>
      <c r="D692" s="44"/>
      <c r="E692" s="16">
        <v>8</v>
      </c>
      <c r="F692" s="39"/>
      <c r="G692" s="40"/>
      <c r="H692" s="41"/>
      <c r="I692" s="509" t="s">
        <v>1346</v>
      </c>
      <c r="J692" s="21">
        <v>54707</v>
      </c>
      <c r="K692" s="21">
        <v>54707</v>
      </c>
      <c r="L692" s="21">
        <v>54707</v>
      </c>
      <c r="M692" s="801">
        <f t="shared" si="8"/>
        <v>100</v>
      </c>
    </row>
    <row r="693" spans="1:13" s="22" customFormat="1" ht="27" customHeight="1">
      <c r="A693" s="15"/>
      <c r="B693" s="43"/>
      <c r="C693" s="43"/>
      <c r="D693" s="44"/>
      <c r="E693" s="16">
        <v>9</v>
      </c>
      <c r="F693" s="39"/>
      <c r="G693" s="40"/>
      <c r="H693" s="41"/>
      <c r="I693" s="509" t="s">
        <v>1347</v>
      </c>
      <c r="J693" s="21">
        <v>26939</v>
      </c>
      <c r="K693" s="21">
        <v>26939</v>
      </c>
      <c r="L693" s="21">
        <v>26939</v>
      </c>
      <c r="M693" s="801">
        <f t="shared" si="8"/>
        <v>100</v>
      </c>
    </row>
    <row r="694" spans="1:13" s="22" customFormat="1" ht="18" customHeight="1">
      <c r="A694" s="15"/>
      <c r="B694" s="43"/>
      <c r="C694" s="43"/>
      <c r="D694" s="44"/>
      <c r="E694" s="16">
        <v>10</v>
      </c>
      <c r="F694" s="39"/>
      <c r="G694" s="40"/>
      <c r="H694" s="41"/>
      <c r="I694" s="509" t="s">
        <v>1348</v>
      </c>
      <c r="J694" s="21">
        <v>16811</v>
      </c>
      <c r="K694" s="21">
        <v>16811</v>
      </c>
      <c r="L694" s="21">
        <v>16811</v>
      </c>
      <c r="M694" s="801">
        <f t="shared" si="8"/>
        <v>100</v>
      </c>
    </row>
    <row r="695" spans="1:13" s="22" customFormat="1" ht="18" customHeight="1">
      <c r="A695" s="15"/>
      <c r="B695" s="43"/>
      <c r="C695" s="43"/>
      <c r="D695" s="44"/>
      <c r="E695" s="16">
        <v>11</v>
      </c>
      <c r="F695" s="39"/>
      <c r="G695" s="40"/>
      <c r="H695" s="41"/>
      <c r="I695" s="509" t="s">
        <v>1349</v>
      </c>
      <c r="J695" s="21">
        <v>11047</v>
      </c>
      <c r="K695" s="21">
        <v>11047</v>
      </c>
      <c r="L695" s="21">
        <v>11047</v>
      </c>
      <c r="M695" s="801">
        <f t="shared" si="8"/>
        <v>100</v>
      </c>
    </row>
    <row r="696" spans="1:13" s="22" customFormat="1" ht="16.5" customHeight="1">
      <c r="A696" s="15"/>
      <c r="B696" s="43"/>
      <c r="C696" s="43"/>
      <c r="D696" s="44"/>
      <c r="E696" s="16">
        <v>12</v>
      </c>
      <c r="F696" s="39"/>
      <c r="G696" s="40"/>
      <c r="H696" s="41"/>
      <c r="I696" s="509" t="s">
        <v>1350</v>
      </c>
      <c r="J696" s="21">
        <v>20720</v>
      </c>
      <c r="K696" s="21">
        <v>20763</v>
      </c>
      <c r="L696" s="21">
        <v>20763</v>
      </c>
      <c r="M696" s="801">
        <f t="shared" si="8"/>
        <v>100</v>
      </c>
    </row>
    <row r="697" spans="1:13" s="22" customFormat="1" ht="27" customHeight="1">
      <c r="A697" s="15"/>
      <c r="B697" s="43"/>
      <c r="C697" s="43"/>
      <c r="D697" s="44"/>
      <c r="E697" s="16">
        <v>13</v>
      </c>
      <c r="F697" s="39"/>
      <c r="G697" s="40"/>
      <c r="H697" s="41"/>
      <c r="I697" s="509" t="s">
        <v>1351</v>
      </c>
      <c r="J697" s="21">
        <v>65842</v>
      </c>
      <c r="K697" s="21">
        <v>65842</v>
      </c>
      <c r="L697" s="21">
        <v>65842</v>
      </c>
      <c r="M697" s="801">
        <f t="shared" si="8"/>
        <v>100</v>
      </c>
    </row>
    <row r="698" spans="1:13" s="22" customFormat="1" ht="15">
      <c r="A698" s="15"/>
      <c r="B698" s="43"/>
      <c r="C698" s="43"/>
      <c r="D698" s="44"/>
      <c r="E698" s="16">
        <v>14</v>
      </c>
      <c r="F698" s="39"/>
      <c r="G698" s="40"/>
      <c r="H698" s="41"/>
      <c r="I698" s="509" t="s">
        <v>1352</v>
      </c>
      <c r="J698" s="21">
        <v>11391</v>
      </c>
      <c r="K698" s="21">
        <v>11391</v>
      </c>
      <c r="L698" s="21">
        <v>11391</v>
      </c>
      <c r="M698" s="801">
        <f t="shared" si="8"/>
        <v>100</v>
      </c>
    </row>
    <row r="699" spans="1:13" s="22" customFormat="1" ht="25.5" customHeight="1">
      <c r="A699" s="15"/>
      <c r="B699" s="43"/>
      <c r="C699" s="43"/>
      <c r="D699" s="44"/>
      <c r="E699" s="16">
        <v>15</v>
      </c>
      <c r="F699" s="39"/>
      <c r="G699" s="40"/>
      <c r="H699" s="41"/>
      <c r="I699" s="509" t="s">
        <v>1354</v>
      </c>
      <c r="J699" s="21">
        <v>352139</v>
      </c>
      <c r="K699" s="21">
        <v>352139</v>
      </c>
      <c r="L699" s="21">
        <v>352139</v>
      </c>
      <c r="M699" s="801">
        <f t="shared" si="8"/>
        <v>100</v>
      </c>
    </row>
    <row r="700" spans="1:13" s="22" customFormat="1" ht="30.75" customHeight="1">
      <c r="A700" s="15"/>
      <c r="B700" s="43"/>
      <c r="C700" s="43"/>
      <c r="D700" s="44"/>
      <c r="E700" s="16">
        <v>16</v>
      </c>
      <c r="F700" s="39"/>
      <c r="G700" s="40"/>
      <c r="H700" s="41"/>
      <c r="I700" s="509" t="s">
        <v>1355</v>
      </c>
      <c r="J700" s="21">
        <v>74</v>
      </c>
      <c r="K700" s="21">
        <v>74</v>
      </c>
      <c r="L700" s="21">
        <v>74</v>
      </c>
      <c r="M700" s="801">
        <f t="shared" si="8"/>
        <v>100</v>
      </c>
    </row>
    <row r="701" spans="1:13" s="22" customFormat="1" ht="15" customHeight="1">
      <c r="A701" s="15"/>
      <c r="B701" s="43"/>
      <c r="C701" s="43"/>
      <c r="D701" s="44"/>
      <c r="E701" s="16"/>
      <c r="F701" s="39"/>
      <c r="G701" s="40"/>
      <c r="H701" s="41"/>
      <c r="I701" s="509"/>
      <c r="J701" s="57"/>
      <c r="K701" s="511"/>
      <c r="L701" s="511"/>
      <c r="M701" s="819"/>
    </row>
    <row r="702" spans="1:13" s="22" customFormat="1" ht="20.25" customHeight="1">
      <c r="A702" s="15"/>
      <c r="B702" s="43"/>
      <c r="C702" s="43"/>
      <c r="D702" s="44"/>
      <c r="E702" s="16"/>
      <c r="F702" s="27" t="s">
        <v>1773</v>
      </c>
      <c r="G702" s="28"/>
      <c r="H702" s="29"/>
      <c r="I702" s="30"/>
      <c r="J702" s="31">
        <f>SUM(J685:J701)</f>
        <v>1127585</v>
      </c>
      <c r="K702" s="31">
        <f>SUM(K685:K701)</f>
        <v>1127628</v>
      </c>
      <c r="L702" s="31">
        <f>SUM(L685:L701)</f>
        <v>1127628</v>
      </c>
      <c r="M702" s="803">
        <f>L702/K702*100</f>
        <v>100</v>
      </c>
    </row>
    <row r="703" spans="1:13" s="22" customFormat="1" ht="15" customHeight="1">
      <c r="A703" s="15"/>
      <c r="B703" s="43"/>
      <c r="C703" s="43"/>
      <c r="D703" s="44"/>
      <c r="E703" s="16"/>
      <c r="F703" s="39"/>
      <c r="G703" s="40"/>
      <c r="H703" s="41"/>
      <c r="I703" s="42"/>
      <c r="J703" s="36"/>
      <c r="K703" s="36"/>
      <c r="L703" s="36"/>
      <c r="M703" s="812"/>
    </row>
    <row r="704" spans="1:13" s="22" customFormat="1" ht="15" customHeight="1">
      <c r="A704" s="15">
        <v>3</v>
      </c>
      <c r="B704" s="43"/>
      <c r="C704" s="43">
        <v>1</v>
      </c>
      <c r="D704" s="44"/>
      <c r="E704" s="16"/>
      <c r="F704" s="23" t="s">
        <v>1685</v>
      </c>
      <c r="G704" s="24"/>
      <c r="H704" s="54"/>
      <c r="I704" s="20"/>
      <c r="J704" s="65">
        <v>260000</v>
      </c>
      <c r="K704" s="65">
        <v>260000</v>
      </c>
      <c r="L704" s="66">
        <v>367343</v>
      </c>
      <c r="M704" s="801">
        <f>L704/K704*100</f>
        <v>141.28576923076923</v>
      </c>
    </row>
    <row r="705" spans="1:13" s="22" customFormat="1" ht="15" customHeight="1">
      <c r="A705" s="15"/>
      <c r="B705" s="43"/>
      <c r="C705" s="43"/>
      <c r="D705" s="44"/>
      <c r="E705" s="16"/>
      <c r="F705" s="23"/>
      <c r="G705" s="24"/>
      <c r="H705" s="54"/>
      <c r="I705" s="20"/>
      <c r="J705" s="65"/>
      <c r="K705" s="65"/>
      <c r="L705" s="66"/>
      <c r="M705" s="819"/>
    </row>
    <row r="706" spans="1:13" s="22" customFormat="1" ht="17.25" customHeight="1">
      <c r="A706" s="15"/>
      <c r="B706" s="43"/>
      <c r="C706" s="43"/>
      <c r="D706" s="44"/>
      <c r="E706" s="16"/>
      <c r="F706" s="27" t="s">
        <v>1773</v>
      </c>
      <c r="G706" s="28"/>
      <c r="H706" s="29"/>
      <c r="I706" s="30"/>
      <c r="J706" s="31">
        <f>SUM(J704:J705)</f>
        <v>260000</v>
      </c>
      <c r="K706" s="31">
        <f>SUM(K704:K705)</f>
        <v>260000</v>
      </c>
      <c r="L706" s="31">
        <f>SUM(L704:L705)</f>
        <v>367343</v>
      </c>
      <c r="M706" s="803">
        <f>L706/K706*100</f>
        <v>141.28576923076923</v>
      </c>
    </row>
    <row r="707" spans="1:13" s="22" customFormat="1" ht="15" customHeight="1">
      <c r="A707" s="15"/>
      <c r="B707" s="43"/>
      <c r="C707" s="43"/>
      <c r="D707" s="44"/>
      <c r="E707" s="16"/>
      <c r="F707" s="39"/>
      <c r="G707" s="40"/>
      <c r="H707" s="41"/>
      <c r="I707" s="42"/>
      <c r="J707" s="36"/>
      <c r="K707" s="36"/>
      <c r="L707" s="36"/>
      <c r="M707" s="812"/>
    </row>
    <row r="708" spans="1:13" s="22" customFormat="1" ht="15" customHeight="1">
      <c r="A708" s="15"/>
      <c r="B708" s="43"/>
      <c r="C708" s="43"/>
      <c r="D708" s="44"/>
      <c r="E708" s="16"/>
      <c r="F708" s="39"/>
      <c r="G708" s="40"/>
      <c r="H708" s="41"/>
      <c r="I708" s="42"/>
      <c r="J708" s="36"/>
      <c r="K708" s="36"/>
      <c r="L708" s="36"/>
      <c r="M708" s="812"/>
    </row>
    <row r="709" spans="1:13" s="22" customFormat="1" ht="15" customHeight="1">
      <c r="A709" s="15">
        <v>4</v>
      </c>
      <c r="B709" s="43"/>
      <c r="C709" s="43">
        <v>1</v>
      </c>
      <c r="D709" s="44"/>
      <c r="E709" s="16"/>
      <c r="F709" s="23" t="s">
        <v>1435</v>
      </c>
      <c r="G709" s="24"/>
      <c r="H709" s="54"/>
      <c r="I709" s="20"/>
      <c r="J709" s="65"/>
      <c r="K709" s="65"/>
      <c r="L709" s="66">
        <v>2</v>
      </c>
      <c r="M709" s="801"/>
    </row>
    <row r="710" spans="1:13" s="22" customFormat="1" ht="9" customHeight="1">
      <c r="A710" s="15"/>
      <c r="B710" s="43"/>
      <c r="C710" s="43"/>
      <c r="D710" s="44"/>
      <c r="E710" s="16"/>
      <c r="F710" s="23"/>
      <c r="G710" s="24"/>
      <c r="H710" s="54"/>
      <c r="I710" s="20"/>
      <c r="J710" s="65"/>
      <c r="K710" s="65"/>
      <c r="L710" s="66"/>
      <c r="M710" s="819"/>
    </row>
    <row r="711" spans="1:13" s="22" customFormat="1" ht="15" customHeight="1">
      <c r="A711" s="15"/>
      <c r="B711" s="43"/>
      <c r="C711" s="43"/>
      <c r="D711" s="44"/>
      <c r="E711" s="16"/>
      <c r="F711" s="27" t="s">
        <v>1773</v>
      </c>
      <c r="G711" s="28"/>
      <c r="H711" s="29"/>
      <c r="I711" s="30"/>
      <c r="J711" s="31">
        <f>SUM(J709:J710)</f>
        <v>0</v>
      </c>
      <c r="K711" s="31">
        <f>SUM(K709:K710)</f>
        <v>0</v>
      </c>
      <c r="L711" s="31">
        <f>SUM(L708:L710)</f>
        <v>2</v>
      </c>
      <c r="M711" s="820"/>
    </row>
    <row r="712" spans="1:13" s="22" customFormat="1" ht="15" customHeight="1" thickBot="1">
      <c r="A712" s="15"/>
      <c r="B712" s="43"/>
      <c r="C712" s="43"/>
      <c r="D712" s="44"/>
      <c r="E712" s="16"/>
      <c r="F712" s="23"/>
      <c r="G712" s="24"/>
      <c r="H712" s="54"/>
      <c r="I712" s="20"/>
      <c r="J712" s="55"/>
      <c r="K712" s="55"/>
      <c r="L712" s="55"/>
      <c r="M712" s="811"/>
    </row>
    <row r="713" spans="1:13" s="22" customFormat="1" ht="18" customHeight="1" thickBot="1">
      <c r="A713" s="488"/>
      <c r="B713" s="489"/>
      <c r="C713" s="489"/>
      <c r="D713" s="490"/>
      <c r="E713" s="491"/>
      <c r="F713" s="492" t="s">
        <v>1664</v>
      </c>
      <c r="G713" s="493"/>
      <c r="H713" s="494"/>
      <c r="I713" s="495"/>
      <c r="J713" s="496">
        <f>SUM(J679:J706)/2</f>
        <v>2235840</v>
      </c>
      <c r="K713" s="496">
        <f>SUM(K679:K711)/2</f>
        <v>2235883</v>
      </c>
      <c r="L713" s="496">
        <f>SUM(L679:L711)/2</f>
        <v>2343228</v>
      </c>
      <c r="M713" s="816">
        <f>L713/K713*100</f>
        <v>104.80101150194352</v>
      </c>
    </row>
    <row r="714" spans="1:13" s="22" customFormat="1" ht="23.25" customHeight="1">
      <c r="A714" s="15"/>
      <c r="B714" s="43"/>
      <c r="C714" s="43"/>
      <c r="D714" s="44"/>
      <c r="E714" s="499"/>
      <c r="F714" s="431"/>
      <c r="G714" s="18"/>
      <c r="H714" s="500"/>
      <c r="I714" s="501"/>
      <c r="J714" s="502"/>
      <c r="K714" s="503"/>
      <c r="L714" s="503"/>
      <c r="M714" s="810"/>
    </row>
    <row r="715" spans="1:13" s="22" customFormat="1" ht="20.25" customHeight="1">
      <c r="A715" s="15"/>
      <c r="B715" s="43"/>
      <c r="C715" s="43"/>
      <c r="D715" s="44"/>
      <c r="E715" s="16"/>
      <c r="F715" s="71" t="s">
        <v>1356</v>
      </c>
      <c r="G715" s="37"/>
      <c r="H715" s="38"/>
      <c r="I715" s="45"/>
      <c r="J715" s="21"/>
      <c r="K715" s="32"/>
      <c r="L715" s="32"/>
      <c r="M715" s="801"/>
    </row>
    <row r="716" spans="1:13" s="22" customFormat="1" ht="15">
      <c r="A716" s="15"/>
      <c r="B716" s="43"/>
      <c r="C716" s="43"/>
      <c r="D716" s="44"/>
      <c r="E716" s="16"/>
      <c r="F716" s="17"/>
      <c r="G716" s="18"/>
      <c r="H716" s="19"/>
      <c r="I716" s="20"/>
      <c r="J716" s="21"/>
      <c r="K716" s="32"/>
      <c r="L716" s="32"/>
      <c r="M716" s="801"/>
    </row>
    <row r="717" spans="1:13" s="22" customFormat="1" ht="15">
      <c r="A717" s="15">
        <v>1</v>
      </c>
      <c r="B717" s="43"/>
      <c r="C717" s="43">
        <v>1</v>
      </c>
      <c r="D717" s="44"/>
      <c r="E717" s="16"/>
      <c r="F717" s="23" t="s">
        <v>1534</v>
      </c>
      <c r="G717" s="24"/>
      <c r="H717" s="19"/>
      <c r="I717" s="20"/>
      <c r="J717" s="21"/>
      <c r="K717" s="32"/>
      <c r="L717" s="32"/>
      <c r="M717" s="801"/>
    </row>
    <row r="718" spans="1:13" s="22" customFormat="1" ht="25.5" customHeight="1">
      <c r="A718" s="15"/>
      <c r="B718" s="43"/>
      <c r="C718" s="43"/>
      <c r="D718" s="44"/>
      <c r="E718" s="16">
        <v>1</v>
      </c>
      <c r="F718" s="441"/>
      <c r="G718" s="24"/>
      <c r="H718" s="19"/>
      <c r="I718" s="25" t="s">
        <v>1357</v>
      </c>
      <c r="J718" s="21">
        <v>58955</v>
      </c>
      <c r="K718" s="21">
        <v>58955</v>
      </c>
      <c r="L718" s="21">
        <v>58955</v>
      </c>
      <c r="M718" s="801">
        <f aca="true" t="shared" si="9" ref="M718:M730">L718/K718*100</f>
        <v>100</v>
      </c>
    </row>
    <row r="719" spans="1:13" s="22" customFormat="1" ht="25.5" customHeight="1">
      <c r="A719" s="15"/>
      <c r="B719" s="43"/>
      <c r="C719" s="43"/>
      <c r="D719" s="44"/>
      <c r="E719" s="16">
        <v>2</v>
      </c>
      <c r="F719" s="441"/>
      <c r="G719" s="24"/>
      <c r="H719" s="19"/>
      <c r="I719" s="25" t="s">
        <v>1361</v>
      </c>
      <c r="J719" s="21">
        <v>29073</v>
      </c>
      <c r="K719" s="21">
        <v>29073</v>
      </c>
      <c r="L719" s="21">
        <v>29073</v>
      </c>
      <c r="M719" s="801">
        <f t="shared" si="9"/>
        <v>100</v>
      </c>
    </row>
    <row r="720" spans="1:13" s="22" customFormat="1" ht="13.5" customHeight="1">
      <c r="A720" s="15"/>
      <c r="B720" s="43"/>
      <c r="C720" s="43"/>
      <c r="D720" s="44"/>
      <c r="E720" s="16">
        <v>3</v>
      </c>
      <c r="F720" s="441"/>
      <c r="G720" s="24"/>
      <c r="H720" s="19"/>
      <c r="I720" s="25" t="s">
        <v>1366</v>
      </c>
      <c r="J720" s="21">
        <v>18142</v>
      </c>
      <c r="K720" s="21">
        <v>18142</v>
      </c>
      <c r="L720" s="21">
        <v>18142</v>
      </c>
      <c r="M720" s="801">
        <f t="shared" si="9"/>
        <v>100</v>
      </c>
    </row>
    <row r="721" spans="1:13" s="22" customFormat="1" ht="13.5" customHeight="1">
      <c r="A721" s="15"/>
      <c r="B721" s="43"/>
      <c r="C721" s="43"/>
      <c r="D721" s="44"/>
      <c r="E721" s="16">
        <v>4</v>
      </c>
      <c r="F721" s="441"/>
      <c r="G721" s="24"/>
      <c r="H721" s="19"/>
      <c r="I721" s="25" t="s">
        <v>1367</v>
      </c>
      <c r="J721" s="21">
        <v>11921</v>
      </c>
      <c r="K721" s="21">
        <v>11921</v>
      </c>
      <c r="L721" s="21">
        <v>11921</v>
      </c>
      <c r="M721" s="801">
        <f t="shared" si="9"/>
        <v>100</v>
      </c>
    </row>
    <row r="722" spans="1:13" s="22" customFormat="1" ht="13.5" customHeight="1">
      <c r="A722" s="15"/>
      <c r="B722" s="43"/>
      <c r="C722" s="43"/>
      <c r="D722" s="44"/>
      <c r="E722" s="16">
        <v>5</v>
      </c>
      <c r="F722" s="441"/>
      <c r="G722" s="24"/>
      <c r="H722" s="19"/>
      <c r="I722" s="25" t="s">
        <v>1368</v>
      </c>
      <c r="J722" s="21">
        <v>22362</v>
      </c>
      <c r="K722" s="21">
        <v>22409</v>
      </c>
      <c r="L722" s="21">
        <v>22409</v>
      </c>
      <c r="M722" s="801">
        <f t="shared" si="9"/>
        <v>100</v>
      </c>
    </row>
    <row r="723" spans="1:13" s="22" customFormat="1" ht="13.5" customHeight="1">
      <c r="A723" s="15"/>
      <c r="B723" s="43"/>
      <c r="C723" s="43"/>
      <c r="D723" s="44"/>
      <c r="E723" s="16">
        <v>6</v>
      </c>
      <c r="F723" s="441"/>
      <c r="G723" s="24"/>
      <c r="H723" s="19"/>
      <c r="I723" s="25" t="s">
        <v>1370</v>
      </c>
      <c r="J723" s="21">
        <v>326214</v>
      </c>
      <c r="K723" s="21">
        <v>326214</v>
      </c>
      <c r="L723" s="21">
        <v>326214</v>
      </c>
      <c r="M723" s="801">
        <f t="shared" si="9"/>
        <v>100</v>
      </c>
    </row>
    <row r="724" spans="1:13" s="22" customFormat="1" ht="13.5" customHeight="1">
      <c r="A724" s="15"/>
      <c r="B724" s="43"/>
      <c r="C724" s="43"/>
      <c r="D724" s="44"/>
      <c r="E724" s="16">
        <v>7</v>
      </c>
      <c r="F724" s="441"/>
      <c r="G724" s="24"/>
      <c r="H724" s="19"/>
      <c r="I724" s="25" t="s">
        <v>1371</v>
      </c>
      <c r="J724" s="21">
        <v>2160375</v>
      </c>
      <c r="K724" s="21">
        <v>2175999</v>
      </c>
      <c r="L724" s="21">
        <v>2175999</v>
      </c>
      <c r="M724" s="801">
        <f t="shared" si="9"/>
        <v>100</v>
      </c>
    </row>
    <row r="725" spans="1:13" s="22" customFormat="1" ht="26.25" customHeight="1">
      <c r="A725" s="15"/>
      <c r="B725" s="43"/>
      <c r="C725" s="43"/>
      <c r="D725" s="44"/>
      <c r="E725" s="16">
        <v>8</v>
      </c>
      <c r="F725" s="441"/>
      <c r="G725" s="24"/>
      <c r="H725" s="19"/>
      <c r="I725" s="25" t="s">
        <v>1365</v>
      </c>
      <c r="J725" s="21">
        <v>129700</v>
      </c>
      <c r="K725" s="21">
        <v>129700</v>
      </c>
      <c r="L725" s="21">
        <v>129700</v>
      </c>
      <c r="M725" s="801">
        <f t="shared" si="9"/>
        <v>100</v>
      </c>
    </row>
    <row r="726" spans="1:13" s="22" customFormat="1" ht="15.75" customHeight="1">
      <c r="A726" s="15"/>
      <c r="B726" s="43"/>
      <c r="C726" s="43"/>
      <c r="D726" s="44"/>
      <c r="E726" s="16">
        <v>9</v>
      </c>
      <c r="F726" s="441"/>
      <c r="G726" s="24"/>
      <c r="I726" s="25" t="s">
        <v>1372</v>
      </c>
      <c r="J726" s="21">
        <v>50037</v>
      </c>
      <c r="K726" s="21">
        <v>50037</v>
      </c>
      <c r="L726" s="21">
        <v>50037</v>
      </c>
      <c r="M726" s="801">
        <f t="shared" si="9"/>
        <v>100</v>
      </c>
    </row>
    <row r="727" spans="1:13" s="22" customFormat="1" ht="15.75" customHeight="1">
      <c r="A727" s="15"/>
      <c r="B727" s="43"/>
      <c r="C727" s="43"/>
      <c r="D727" s="44"/>
      <c r="E727" s="16">
        <v>10</v>
      </c>
      <c r="F727" s="441"/>
      <c r="G727" s="24"/>
      <c r="I727" s="50" t="s">
        <v>1373</v>
      </c>
      <c r="J727" s="21">
        <v>377484</v>
      </c>
      <c r="K727" s="21">
        <v>377484</v>
      </c>
      <c r="L727" s="21">
        <v>377484</v>
      </c>
      <c r="M727" s="801">
        <f t="shared" si="9"/>
        <v>100</v>
      </c>
    </row>
    <row r="728" spans="1:13" s="22" customFormat="1" ht="27" customHeight="1">
      <c r="A728" s="15"/>
      <c r="B728" s="43"/>
      <c r="C728" s="43"/>
      <c r="D728" s="44"/>
      <c r="E728" s="16">
        <v>11</v>
      </c>
      <c r="F728" s="441"/>
      <c r="G728" s="24"/>
      <c r="I728" s="25" t="s">
        <v>1374</v>
      </c>
      <c r="J728" s="21">
        <v>95103</v>
      </c>
      <c r="K728" s="21">
        <v>95103</v>
      </c>
      <c r="L728" s="21">
        <v>95103</v>
      </c>
      <c r="M728" s="801">
        <f t="shared" si="9"/>
        <v>100</v>
      </c>
    </row>
    <row r="729" spans="1:13" s="22" customFormat="1" ht="31.5" customHeight="1">
      <c r="A729" s="15"/>
      <c r="B729" s="43"/>
      <c r="C729" s="43"/>
      <c r="D729" s="44"/>
      <c r="E729" s="16">
        <v>12</v>
      </c>
      <c r="F729" s="441"/>
      <c r="G729" s="24"/>
      <c r="I729" s="25" t="s">
        <v>1375</v>
      </c>
      <c r="J729" s="21">
        <v>186137</v>
      </c>
      <c r="K729" s="21">
        <v>186137</v>
      </c>
      <c r="L729" s="21">
        <v>186137</v>
      </c>
      <c r="M729" s="801">
        <f t="shared" si="9"/>
        <v>100</v>
      </c>
    </row>
    <row r="730" spans="1:13" s="22" customFormat="1" ht="45">
      <c r="A730" s="15"/>
      <c r="B730" s="43"/>
      <c r="C730" s="43"/>
      <c r="D730" s="44"/>
      <c r="E730" s="16">
        <v>13</v>
      </c>
      <c r="F730" s="441"/>
      <c r="G730" s="24"/>
      <c r="I730" s="25" t="s">
        <v>1376</v>
      </c>
      <c r="J730" s="21">
        <v>56421</v>
      </c>
      <c r="K730" s="21">
        <v>56421</v>
      </c>
      <c r="L730" s="21">
        <v>56421</v>
      </c>
      <c r="M730" s="801">
        <f t="shared" si="9"/>
        <v>100</v>
      </c>
    </row>
    <row r="731" spans="1:13" s="22" customFormat="1" ht="7.5" customHeight="1">
      <c r="A731" s="15"/>
      <c r="B731" s="43"/>
      <c r="C731" s="43"/>
      <c r="D731" s="44"/>
      <c r="E731" s="16"/>
      <c r="F731" s="17"/>
      <c r="G731" s="18"/>
      <c r="H731" s="19"/>
      <c r="I731" s="20"/>
      <c r="J731" s="21"/>
      <c r="K731" s="32"/>
      <c r="L731" s="32"/>
      <c r="M731" s="801"/>
    </row>
    <row r="732" spans="1:13" s="22" customFormat="1" ht="18" customHeight="1">
      <c r="A732" s="15"/>
      <c r="B732" s="43"/>
      <c r="C732" s="43"/>
      <c r="D732" s="44"/>
      <c r="E732" s="16"/>
      <c r="F732" s="27" t="s">
        <v>1773</v>
      </c>
      <c r="G732" s="28"/>
      <c r="H732" s="29"/>
      <c r="I732" s="30"/>
      <c r="J732" s="31">
        <f>SUM(J718:J731)</f>
        <v>3521924</v>
      </c>
      <c r="K732" s="31">
        <f>SUM(K718:K731)</f>
        <v>3537595</v>
      </c>
      <c r="L732" s="31">
        <f>SUM(L718:L731)</f>
        <v>3537595</v>
      </c>
      <c r="M732" s="803">
        <f>L732/K732*100</f>
        <v>100</v>
      </c>
    </row>
    <row r="733" spans="1:13" s="22" customFormat="1" ht="14.25" customHeight="1">
      <c r="A733" s="15"/>
      <c r="B733" s="43"/>
      <c r="C733" s="43"/>
      <c r="D733" s="44"/>
      <c r="E733" s="16"/>
      <c r="F733" s="39"/>
      <c r="G733" s="40"/>
      <c r="H733" s="41"/>
      <c r="I733" s="42"/>
      <c r="J733" s="36"/>
      <c r="K733" s="36"/>
      <c r="L733" s="36"/>
      <c r="M733" s="812"/>
    </row>
    <row r="734" spans="1:13" s="22" customFormat="1" ht="14.25" customHeight="1">
      <c r="A734" s="15">
        <v>2</v>
      </c>
      <c r="B734" s="43"/>
      <c r="C734" s="43">
        <v>1</v>
      </c>
      <c r="D734" s="44"/>
      <c r="E734" s="16"/>
      <c r="F734" s="56" t="s">
        <v>1620</v>
      </c>
      <c r="G734" s="40"/>
      <c r="H734" s="41"/>
      <c r="I734" s="42"/>
      <c r="J734" s="36"/>
      <c r="K734" s="21"/>
      <c r="L734" s="21"/>
      <c r="M734" s="801"/>
    </row>
    <row r="735" spans="1:13" s="22" customFormat="1" ht="30">
      <c r="A735" s="15"/>
      <c r="B735" s="43"/>
      <c r="C735" s="43"/>
      <c r="D735" s="44"/>
      <c r="E735" s="16">
        <v>1</v>
      </c>
      <c r="G735" s="18"/>
      <c r="H735" s="19"/>
      <c r="I735" s="25" t="s">
        <v>1377</v>
      </c>
      <c r="J735" s="21">
        <v>20235</v>
      </c>
      <c r="K735" s="21">
        <v>20235</v>
      </c>
      <c r="L735" s="21">
        <v>20235</v>
      </c>
      <c r="M735" s="801">
        <f aca="true" t="shared" si="10" ref="M735:M741">L735/K735*100</f>
        <v>100</v>
      </c>
    </row>
    <row r="736" spans="1:13" s="22" customFormat="1" ht="15.75" customHeight="1">
      <c r="A736" s="15"/>
      <c r="B736" s="43"/>
      <c r="C736" s="43"/>
      <c r="D736" s="44"/>
      <c r="E736" s="16">
        <v>2</v>
      </c>
      <c r="G736" s="18"/>
      <c r="H736" s="19"/>
      <c r="I736" s="25" t="s">
        <v>1746</v>
      </c>
      <c r="J736" s="21">
        <v>14770</v>
      </c>
      <c r="K736" s="21">
        <v>14504</v>
      </c>
      <c r="L736" s="21">
        <v>14504</v>
      </c>
      <c r="M736" s="801">
        <f t="shared" si="10"/>
        <v>100</v>
      </c>
    </row>
    <row r="737" spans="1:13" s="22" customFormat="1" ht="15.75" customHeight="1">
      <c r="A737" s="15"/>
      <c r="B737" s="43"/>
      <c r="C737" s="43"/>
      <c r="D737" s="44"/>
      <c r="E737" s="16">
        <v>3</v>
      </c>
      <c r="G737" s="18"/>
      <c r="H737" s="19"/>
      <c r="I737" s="25" t="s">
        <v>1378</v>
      </c>
      <c r="J737" s="21">
        <v>27797</v>
      </c>
      <c r="K737" s="21">
        <v>27819</v>
      </c>
      <c r="L737" s="21">
        <v>27819</v>
      </c>
      <c r="M737" s="801">
        <f t="shared" si="10"/>
        <v>100</v>
      </c>
    </row>
    <row r="738" spans="1:13" s="22" customFormat="1" ht="15.75" customHeight="1">
      <c r="A738" s="15"/>
      <c r="B738" s="43"/>
      <c r="C738" s="43"/>
      <c r="D738" s="44"/>
      <c r="E738" s="16">
        <v>4</v>
      </c>
      <c r="G738" s="18"/>
      <c r="H738" s="19"/>
      <c r="I738" s="25" t="s">
        <v>1379</v>
      </c>
      <c r="J738" s="21">
        <v>8138</v>
      </c>
      <c r="K738" s="21">
        <v>8138</v>
      </c>
      <c r="L738" s="21">
        <v>8138</v>
      </c>
      <c r="M738" s="801">
        <f t="shared" si="10"/>
        <v>100</v>
      </c>
    </row>
    <row r="739" spans="1:13" s="22" customFormat="1" ht="15.75" customHeight="1">
      <c r="A739" s="15"/>
      <c r="B739" s="43"/>
      <c r="C739" s="43"/>
      <c r="D739" s="44"/>
      <c r="E739" s="16">
        <v>5</v>
      </c>
      <c r="G739" s="18"/>
      <c r="H739" s="19"/>
      <c r="I739" s="25" t="s">
        <v>1383</v>
      </c>
      <c r="J739" s="21">
        <v>2655</v>
      </c>
      <c r="K739" s="21">
        <v>2655</v>
      </c>
      <c r="L739" s="21">
        <v>2655</v>
      </c>
      <c r="M739" s="801">
        <f t="shared" si="10"/>
        <v>100</v>
      </c>
    </row>
    <row r="740" spans="1:13" s="22" customFormat="1" ht="15.75" customHeight="1">
      <c r="A740" s="15"/>
      <c r="B740" s="43"/>
      <c r="C740" s="43"/>
      <c r="D740" s="44"/>
      <c r="E740" s="16">
        <v>6</v>
      </c>
      <c r="G740" s="18"/>
      <c r="H740" s="19"/>
      <c r="I740" s="25" t="s">
        <v>1384</v>
      </c>
      <c r="J740" s="21">
        <v>11135</v>
      </c>
      <c r="K740" s="21">
        <v>11135</v>
      </c>
      <c r="L740" s="21">
        <v>11135</v>
      </c>
      <c r="M740" s="801">
        <f t="shared" si="10"/>
        <v>100</v>
      </c>
    </row>
    <row r="741" spans="1:13" s="22" customFormat="1" ht="24.75" customHeight="1">
      <c r="A741" s="15"/>
      <c r="B741" s="43"/>
      <c r="C741" s="43"/>
      <c r="D741" s="44"/>
      <c r="E741" s="16">
        <v>7</v>
      </c>
      <c r="G741" s="18"/>
      <c r="H741" s="19"/>
      <c r="I741" s="25" t="s">
        <v>1385</v>
      </c>
      <c r="J741" s="21">
        <v>12255</v>
      </c>
      <c r="K741" s="21">
        <v>12255</v>
      </c>
      <c r="L741" s="21">
        <v>12255</v>
      </c>
      <c r="M741" s="801">
        <f t="shared" si="10"/>
        <v>100</v>
      </c>
    </row>
    <row r="742" spans="1:13" s="22" customFormat="1" ht="14.25" customHeight="1">
      <c r="A742" s="15"/>
      <c r="B742" s="43"/>
      <c r="C742" s="43"/>
      <c r="D742" s="44"/>
      <c r="E742" s="16"/>
      <c r="F742" s="39"/>
      <c r="G742" s="40"/>
      <c r="H742" s="41"/>
      <c r="I742" s="42"/>
      <c r="J742" s="36"/>
      <c r="K742" s="21"/>
      <c r="L742" s="21"/>
      <c r="M742" s="801"/>
    </row>
    <row r="743" spans="1:13" s="22" customFormat="1" ht="21.75" customHeight="1">
      <c r="A743" s="15"/>
      <c r="B743" s="43"/>
      <c r="C743" s="43"/>
      <c r="D743" s="44"/>
      <c r="E743" s="16"/>
      <c r="F743" s="27" t="s">
        <v>1773</v>
      </c>
      <c r="G743" s="28"/>
      <c r="H743" s="29"/>
      <c r="I743" s="30"/>
      <c r="J743" s="31">
        <f>SUM(J735:J742)</f>
        <v>96985</v>
      </c>
      <c r="K743" s="31">
        <f>SUM(K735:K742)</f>
        <v>96741</v>
      </c>
      <c r="L743" s="31">
        <f>SUM(L735:L742)</f>
        <v>96741</v>
      </c>
      <c r="M743" s="803">
        <f>L743/K743*100</f>
        <v>100</v>
      </c>
    </row>
    <row r="744" spans="1:13" s="22" customFormat="1" ht="17.25" customHeight="1">
      <c r="A744" s="15"/>
      <c r="B744" s="43"/>
      <c r="C744" s="43"/>
      <c r="D744" s="44"/>
      <c r="E744" s="16"/>
      <c r="F744" s="431"/>
      <c r="G744" s="18"/>
      <c r="H744" s="19"/>
      <c r="I744" s="33"/>
      <c r="J744" s="34"/>
      <c r="K744" s="35"/>
      <c r="L744" s="35"/>
      <c r="M744" s="801"/>
    </row>
    <row r="745" spans="1:13" s="22" customFormat="1" ht="15.75" customHeight="1">
      <c r="A745" s="15">
        <v>3</v>
      </c>
      <c r="B745" s="43"/>
      <c r="C745" s="43">
        <v>1</v>
      </c>
      <c r="D745" s="44"/>
      <c r="E745" s="16"/>
      <c r="F745" s="441" t="s">
        <v>478</v>
      </c>
      <c r="G745" s="18"/>
      <c r="H745" s="19"/>
      <c r="I745" s="33"/>
      <c r="J745" s="34"/>
      <c r="K745" s="34"/>
      <c r="L745" s="34"/>
      <c r="M745" s="801"/>
    </row>
    <row r="746" spans="1:13" s="22" customFormat="1" ht="26.25" customHeight="1">
      <c r="A746" s="15"/>
      <c r="B746" s="43"/>
      <c r="C746" s="43"/>
      <c r="D746" s="44"/>
      <c r="E746" s="16">
        <v>1</v>
      </c>
      <c r="F746" s="441"/>
      <c r="G746" s="18"/>
      <c r="H746" s="19"/>
      <c r="I746" s="25" t="s">
        <v>1386</v>
      </c>
      <c r="J746" s="21">
        <v>25934</v>
      </c>
      <c r="K746" s="21">
        <v>30550</v>
      </c>
      <c r="L746" s="21">
        <v>30550</v>
      </c>
      <c r="M746" s="801">
        <f>L746/K746*100</f>
        <v>100</v>
      </c>
    </row>
    <row r="747" spans="1:13" s="22" customFormat="1" ht="31.5" customHeight="1">
      <c r="A747" s="15"/>
      <c r="B747" s="43"/>
      <c r="C747" s="43"/>
      <c r="D747" s="44"/>
      <c r="E747" s="16">
        <v>2</v>
      </c>
      <c r="F747" s="441"/>
      <c r="G747" s="18"/>
      <c r="H747" s="19"/>
      <c r="I747" s="25" t="s">
        <v>1387</v>
      </c>
      <c r="J747" s="21">
        <v>3189</v>
      </c>
      <c r="K747" s="21">
        <v>3189</v>
      </c>
      <c r="L747" s="21">
        <v>3189</v>
      </c>
      <c r="M747" s="801">
        <f>L747/K747*100</f>
        <v>100</v>
      </c>
    </row>
    <row r="748" spans="1:13" s="22" customFormat="1" ht="3.75" customHeight="1">
      <c r="A748" s="15"/>
      <c r="B748" s="43"/>
      <c r="C748" s="43"/>
      <c r="D748" s="44"/>
      <c r="E748" s="16"/>
      <c r="F748" s="431"/>
      <c r="G748" s="18"/>
      <c r="H748" s="19"/>
      <c r="I748" s="33"/>
      <c r="J748" s="34"/>
      <c r="K748" s="35"/>
      <c r="L748" s="35"/>
      <c r="M748" s="810"/>
    </row>
    <row r="749" spans="1:13" s="22" customFormat="1" ht="15.75" customHeight="1">
      <c r="A749" s="15"/>
      <c r="B749" s="43"/>
      <c r="C749" s="43"/>
      <c r="D749" s="44"/>
      <c r="E749" s="16"/>
      <c r="F749" s="27" t="s">
        <v>1773</v>
      </c>
      <c r="G749" s="28"/>
      <c r="H749" s="29"/>
      <c r="I749" s="30"/>
      <c r="J749" s="31">
        <f>SUM(J746:J748)</f>
        <v>29123</v>
      </c>
      <c r="K749" s="31">
        <f>SUM(K746:K748)</f>
        <v>33739</v>
      </c>
      <c r="L749" s="31">
        <f>SUM(L746:L748)</f>
        <v>33739</v>
      </c>
      <c r="M749" s="803">
        <f>L749/K749*100</f>
        <v>100</v>
      </c>
    </row>
    <row r="750" spans="1:13" s="22" customFormat="1" ht="7.5" customHeight="1">
      <c r="A750" s="15"/>
      <c r="B750" s="43"/>
      <c r="C750" s="43"/>
      <c r="D750" s="44"/>
      <c r="E750" s="16"/>
      <c r="F750" s="39"/>
      <c r="G750" s="40"/>
      <c r="H750" s="41"/>
      <c r="I750" s="42"/>
      <c r="J750" s="36"/>
      <c r="K750" s="36"/>
      <c r="L750" s="36"/>
      <c r="M750" s="812"/>
    </row>
    <row r="751" spans="1:13" s="22" customFormat="1" ht="15.75" customHeight="1">
      <c r="A751" s="15">
        <v>4</v>
      </c>
      <c r="B751" s="43"/>
      <c r="C751" s="43">
        <v>1</v>
      </c>
      <c r="D751" s="44"/>
      <c r="E751" s="16"/>
      <c r="F751" s="441" t="s">
        <v>1448</v>
      </c>
      <c r="G751" s="18"/>
      <c r="H751" s="19"/>
      <c r="I751" s="33"/>
      <c r="J751" s="34"/>
      <c r="K751" s="34"/>
      <c r="L751" s="34"/>
      <c r="M751" s="810"/>
    </row>
    <row r="752" spans="1:13" s="22" customFormat="1" ht="21.75" customHeight="1">
      <c r="A752" s="15"/>
      <c r="B752" s="43"/>
      <c r="C752" s="43"/>
      <c r="D752" s="44"/>
      <c r="E752" s="16">
        <v>1</v>
      </c>
      <c r="F752" s="441"/>
      <c r="G752" s="18"/>
      <c r="H752" s="19"/>
      <c r="I752" s="25" t="s">
        <v>1880</v>
      </c>
      <c r="J752" s="21"/>
      <c r="K752" s="21">
        <v>18012</v>
      </c>
      <c r="L752" s="21">
        <v>18012</v>
      </c>
      <c r="M752" s="801">
        <f aca="true" t="shared" si="11" ref="M752:M758">L752/K752*100</f>
        <v>100</v>
      </c>
    </row>
    <row r="753" spans="1:13" s="22" customFormat="1" ht="28.5" customHeight="1">
      <c r="A753" s="15"/>
      <c r="B753" s="43"/>
      <c r="C753" s="43"/>
      <c r="D753" s="44"/>
      <c r="E753" s="16">
        <v>2</v>
      </c>
      <c r="F753" s="441"/>
      <c r="G753" s="18"/>
      <c r="H753" s="19"/>
      <c r="I753" s="25" t="s">
        <v>1449</v>
      </c>
      <c r="J753" s="21"/>
      <c r="K753" s="21">
        <v>12843</v>
      </c>
      <c r="L753" s="21">
        <v>12843</v>
      </c>
      <c r="M753" s="801">
        <f t="shared" si="11"/>
        <v>100</v>
      </c>
    </row>
    <row r="754" spans="1:13" s="22" customFormat="1" ht="15.75" customHeight="1">
      <c r="A754" s="15"/>
      <c r="B754" s="43"/>
      <c r="C754" s="43"/>
      <c r="D754" s="44"/>
      <c r="E754" s="16">
        <v>3</v>
      </c>
      <c r="F754" s="441"/>
      <c r="G754" s="18"/>
      <c r="H754" s="19"/>
      <c r="I754" s="25" t="s">
        <v>1759</v>
      </c>
      <c r="J754" s="21"/>
      <c r="K754" s="21">
        <v>70812</v>
      </c>
      <c r="L754" s="21">
        <v>70812</v>
      </c>
      <c r="M754" s="801">
        <f t="shared" si="11"/>
        <v>100</v>
      </c>
    </row>
    <row r="755" spans="1:13" s="22" customFormat="1" ht="15.75" customHeight="1">
      <c r="A755" s="15"/>
      <c r="B755" s="43"/>
      <c r="C755" s="43"/>
      <c r="D755" s="44"/>
      <c r="E755" s="16">
        <v>4</v>
      </c>
      <c r="F755" s="441"/>
      <c r="G755" s="18"/>
      <c r="H755" s="19"/>
      <c r="I755" s="25" t="s">
        <v>1660</v>
      </c>
      <c r="J755" s="21"/>
      <c r="K755" s="21">
        <v>2137</v>
      </c>
      <c r="L755" s="21">
        <v>2137</v>
      </c>
      <c r="M755" s="801">
        <f t="shared" si="11"/>
        <v>100</v>
      </c>
    </row>
    <row r="756" spans="1:13" s="22" customFormat="1" ht="15.75" customHeight="1">
      <c r="A756" s="15"/>
      <c r="B756" s="43"/>
      <c r="C756" s="43"/>
      <c r="D756" s="44"/>
      <c r="E756" s="16">
        <v>5</v>
      </c>
      <c r="F756" s="441"/>
      <c r="G756" s="18"/>
      <c r="H756" s="19"/>
      <c r="I756" s="25" t="s">
        <v>1450</v>
      </c>
      <c r="J756" s="21"/>
      <c r="K756" s="21">
        <v>13300</v>
      </c>
      <c r="L756" s="21">
        <v>13300</v>
      </c>
      <c r="M756" s="801">
        <f t="shared" si="11"/>
        <v>100</v>
      </c>
    </row>
    <row r="757" spans="1:13" s="22" customFormat="1" ht="15.75" customHeight="1">
      <c r="A757" s="15"/>
      <c r="B757" s="43"/>
      <c r="C757" s="43"/>
      <c r="D757" s="44"/>
      <c r="E757" s="16">
        <v>6</v>
      </c>
      <c r="F757" s="441"/>
      <c r="G757" s="18"/>
      <c r="H757" s="19"/>
      <c r="I757" s="25" t="s">
        <v>1451</v>
      </c>
      <c r="J757" s="21"/>
      <c r="K757" s="21">
        <v>4135</v>
      </c>
      <c r="L757" s="21">
        <v>4135</v>
      </c>
      <c r="M757" s="801">
        <f t="shared" si="11"/>
        <v>100</v>
      </c>
    </row>
    <row r="758" spans="1:13" s="22" customFormat="1" ht="15.75" customHeight="1">
      <c r="A758" s="15"/>
      <c r="B758" s="43"/>
      <c r="C758" s="43"/>
      <c r="D758" s="44"/>
      <c r="E758" s="16">
        <v>7</v>
      </c>
      <c r="F758" s="441"/>
      <c r="G758" s="18"/>
      <c r="H758" s="19"/>
      <c r="I758" s="25" t="s">
        <v>1452</v>
      </c>
      <c r="J758" s="21"/>
      <c r="K758" s="21">
        <v>1891</v>
      </c>
      <c r="L758" s="21">
        <v>1891</v>
      </c>
      <c r="M758" s="801">
        <f t="shared" si="11"/>
        <v>100</v>
      </c>
    </row>
    <row r="759" spans="1:13" s="22" customFormat="1" ht="12.75" customHeight="1">
      <c r="A759" s="15"/>
      <c r="B759" s="43"/>
      <c r="C759" s="43"/>
      <c r="D759" s="44"/>
      <c r="E759" s="16"/>
      <c r="F759" s="431"/>
      <c r="G759" s="18"/>
      <c r="H759" s="19"/>
      <c r="I759" s="33"/>
      <c r="J759" s="34"/>
      <c r="K759" s="35"/>
      <c r="L759" s="35"/>
      <c r="M759" s="810"/>
    </row>
    <row r="760" spans="1:13" s="22" customFormat="1" ht="15.75" customHeight="1">
      <c r="A760" s="15"/>
      <c r="B760" s="43"/>
      <c r="C760" s="43"/>
      <c r="D760" s="44"/>
      <c r="E760" s="16"/>
      <c r="F760" s="27" t="s">
        <v>1773</v>
      </c>
      <c r="G760" s="28"/>
      <c r="H760" s="29"/>
      <c r="I760" s="30"/>
      <c r="J760" s="31">
        <f>SUM(J752:J759)</f>
        <v>0</v>
      </c>
      <c r="K760" s="31">
        <f>SUM(K752:K759)</f>
        <v>123130</v>
      </c>
      <c r="L760" s="31">
        <f>SUM(L752:L759)</f>
        <v>123130</v>
      </c>
      <c r="M760" s="803">
        <f>L760/K760*100</f>
        <v>100</v>
      </c>
    </row>
    <row r="761" spans="1:13" s="22" customFormat="1" ht="8.25" customHeight="1">
      <c r="A761" s="15"/>
      <c r="B761" s="43"/>
      <c r="C761" s="43"/>
      <c r="D761" s="44"/>
      <c r="E761" s="16"/>
      <c r="F761" s="39"/>
      <c r="G761" s="40"/>
      <c r="H761" s="41"/>
      <c r="I761" s="42"/>
      <c r="J761" s="36"/>
      <c r="K761" s="36"/>
      <c r="L761" s="36"/>
      <c r="M761" s="812"/>
    </row>
    <row r="762" spans="1:13" s="22" customFormat="1" ht="15" customHeight="1">
      <c r="A762" s="15">
        <v>5</v>
      </c>
      <c r="B762" s="43"/>
      <c r="C762" s="43">
        <v>1</v>
      </c>
      <c r="D762" s="44"/>
      <c r="E762" s="16"/>
      <c r="F762" s="441" t="s">
        <v>1453</v>
      </c>
      <c r="G762" s="18"/>
      <c r="H762" s="19"/>
      <c r="I762" s="33"/>
      <c r="J762" s="34"/>
      <c r="K762" s="34"/>
      <c r="L762" s="34"/>
      <c r="M762" s="810"/>
    </row>
    <row r="763" spans="1:13" s="22" customFormat="1" ht="19.5" customHeight="1">
      <c r="A763" s="15"/>
      <c r="B763" s="43"/>
      <c r="C763" s="43"/>
      <c r="D763" s="44"/>
      <c r="E763" s="16">
        <v>1</v>
      </c>
      <c r="F763" s="441"/>
      <c r="G763" s="18"/>
      <c r="H763" s="19"/>
      <c r="I763" s="25" t="s">
        <v>1454</v>
      </c>
      <c r="J763" s="21"/>
      <c r="K763" s="21">
        <v>3908</v>
      </c>
      <c r="L763" s="21">
        <v>3908</v>
      </c>
      <c r="M763" s="801">
        <f aca="true" t="shared" si="12" ref="M763:M773">L763/K763*100</f>
        <v>100</v>
      </c>
    </row>
    <row r="764" spans="1:13" s="22" customFormat="1" ht="30.75" customHeight="1">
      <c r="A764" s="15"/>
      <c r="B764" s="43"/>
      <c r="C764" s="43"/>
      <c r="D764" s="44"/>
      <c r="E764" s="16">
        <v>2</v>
      </c>
      <c r="F764" s="441"/>
      <c r="G764" s="18"/>
      <c r="H764" s="19"/>
      <c r="I764" s="25" t="s">
        <v>1463</v>
      </c>
      <c r="J764" s="21"/>
      <c r="K764" s="21">
        <v>2142</v>
      </c>
      <c r="L764" s="21">
        <v>2142</v>
      </c>
      <c r="M764" s="801">
        <f t="shared" si="12"/>
        <v>100</v>
      </c>
    </row>
    <row r="765" spans="1:13" s="22" customFormat="1" ht="29.25" customHeight="1">
      <c r="A765" s="15"/>
      <c r="B765" s="43"/>
      <c r="C765" s="43"/>
      <c r="D765" s="44"/>
      <c r="E765" s="16">
        <v>3</v>
      </c>
      <c r="F765" s="441"/>
      <c r="G765" s="18"/>
      <c r="H765" s="19"/>
      <c r="I765" s="25" t="s">
        <v>1466</v>
      </c>
      <c r="J765" s="21"/>
      <c r="K765" s="21">
        <v>128030</v>
      </c>
      <c r="L765" s="21">
        <v>128030</v>
      </c>
      <c r="M765" s="801">
        <f t="shared" si="12"/>
        <v>100</v>
      </c>
    </row>
    <row r="766" spans="1:13" s="22" customFormat="1" ht="19.5" customHeight="1">
      <c r="A766" s="15"/>
      <c r="B766" s="43"/>
      <c r="C766" s="43"/>
      <c r="D766" s="44"/>
      <c r="E766" s="16">
        <v>4</v>
      </c>
      <c r="F766" s="441"/>
      <c r="G766" s="18"/>
      <c r="H766" s="19"/>
      <c r="I766" s="25" t="s">
        <v>1467</v>
      </c>
      <c r="J766" s="21"/>
      <c r="K766" s="21">
        <v>2800</v>
      </c>
      <c r="L766" s="21">
        <v>2800</v>
      </c>
      <c r="M766" s="801">
        <f t="shared" si="12"/>
        <v>100</v>
      </c>
    </row>
    <row r="767" spans="1:13" s="22" customFormat="1" ht="53.25" customHeight="1">
      <c r="A767" s="15"/>
      <c r="B767" s="43"/>
      <c r="C767" s="43"/>
      <c r="D767" s="44"/>
      <c r="E767" s="16">
        <v>5</v>
      </c>
      <c r="F767" s="441"/>
      <c r="G767" s="18"/>
      <c r="H767" s="19"/>
      <c r="I767" s="25" t="s">
        <v>1479</v>
      </c>
      <c r="J767" s="21"/>
      <c r="K767" s="21">
        <v>1500</v>
      </c>
      <c r="L767" s="21">
        <v>1500</v>
      </c>
      <c r="M767" s="801">
        <f t="shared" si="12"/>
        <v>100</v>
      </c>
    </row>
    <row r="768" spans="1:13" s="22" customFormat="1" ht="27.75" customHeight="1">
      <c r="A768" s="15"/>
      <c r="B768" s="43"/>
      <c r="C768" s="43"/>
      <c r="D768" s="44"/>
      <c r="E768" s="16">
        <v>6</v>
      </c>
      <c r="F768" s="441"/>
      <c r="G768" s="18"/>
      <c r="H768" s="19"/>
      <c r="I768" s="25" t="s">
        <v>1468</v>
      </c>
      <c r="J768" s="21"/>
      <c r="K768" s="21">
        <v>49870</v>
      </c>
      <c r="L768" s="21">
        <v>49870</v>
      </c>
      <c r="M768" s="801">
        <f t="shared" si="12"/>
        <v>100</v>
      </c>
    </row>
    <row r="769" spans="1:13" s="22" customFormat="1" ht="18" customHeight="1">
      <c r="A769" s="15"/>
      <c r="B769" s="43"/>
      <c r="C769" s="43"/>
      <c r="D769" s="44"/>
      <c r="E769" s="16">
        <v>7</v>
      </c>
      <c r="F769" s="441"/>
      <c r="G769" s="18"/>
      <c r="H769" s="19"/>
      <c r="I769" s="25" t="s">
        <v>1436</v>
      </c>
      <c r="J769" s="21"/>
      <c r="K769" s="21">
        <v>6348</v>
      </c>
      <c r="L769" s="21">
        <v>6348</v>
      </c>
      <c r="M769" s="801">
        <f t="shared" si="12"/>
        <v>100</v>
      </c>
    </row>
    <row r="770" spans="1:13" s="22" customFormat="1" ht="18.75" customHeight="1">
      <c r="A770" s="15"/>
      <c r="B770" s="43"/>
      <c r="C770" s="43"/>
      <c r="D770" s="44"/>
      <c r="E770" s="16">
        <v>8</v>
      </c>
      <c r="F770" s="441"/>
      <c r="G770" s="18"/>
      <c r="H770" s="19"/>
      <c r="I770" s="25" t="s">
        <v>1437</v>
      </c>
      <c r="J770" s="21"/>
      <c r="K770" s="21">
        <v>421</v>
      </c>
      <c r="L770" s="21">
        <v>421</v>
      </c>
      <c r="M770" s="801">
        <f t="shared" si="12"/>
        <v>100</v>
      </c>
    </row>
    <row r="771" spans="1:13" s="22" customFormat="1" ht="32.25" customHeight="1">
      <c r="A771" s="15"/>
      <c r="B771" s="43"/>
      <c r="C771" s="43"/>
      <c r="D771" s="44"/>
      <c r="E771" s="16">
        <v>9</v>
      </c>
      <c r="F771" s="441"/>
      <c r="G771" s="18"/>
      <c r="H771" s="19"/>
      <c r="I771" s="25" t="s">
        <v>1612</v>
      </c>
      <c r="J771" s="21"/>
      <c r="K771" s="21">
        <v>178</v>
      </c>
      <c r="L771" s="21">
        <v>178</v>
      </c>
      <c r="M771" s="801">
        <f t="shared" si="12"/>
        <v>100</v>
      </c>
    </row>
    <row r="772" spans="1:13" s="22" customFormat="1" ht="31.5" customHeight="1">
      <c r="A772" s="15"/>
      <c r="B772" s="43"/>
      <c r="C772" s="43"/>
      <c r="D772" s="44"/>
      <c r="E772" s="16">
        <v>10</v>
      </c>
      <c r="F772" s="431"/>
      <c r="G772" s="18"/>
      <c r="H772" s="19"/>
      <c r="I772" s="25" t="s">
        <v>1438</v>
      </c>
      <c r="J772" s="34"/>
      <c r="K772" s="21">
        <v>2000</v>
      </c>
      <c r="L772" s="21">
        <v>2000</v>
      </c>
      <c r="M772" s="801">
        <f t="shared" si="12"/>
        <v>100</v>
      </c>
    </row>
    <row r="773" spans="1:13" s="22" customFormat="1" ht="31.5" customHeight="1">
      <c r="A773" s="15"/>
      <c r="B773" s="43"/>
      <c r="C773" s="43"/>
      <c r="D773" s="44"/>
      <c r="E773" s="16">
        <v>11</v>
      </c>
      <c r="F773" s="431"/>
      <c r="G773" s="18"/>
      <c r="H773" s="19"/>
      <c r="I773" s="25" t="s">
        <v>1805</v>
      </c>
      <c r="J773" s="34"/>
      <c r="K773" s="21">
        <v>103800</v>
      </c>
      <c r="L773" s="21">
        <v>103800</v>
      </c>
      <c r="M773" s="801">
        <f t="shared" si="12"/>
        <v>100</v>
      </c>
    </row>
    <row r="774" spans="1:13" s="22" customFormat="1" ht="31.5" customHeight="1">
      <c r="A774" s="15"/>
      <c r="B774" s="43"/>
      <c r="C774" s="43"/>
      <c r="D774" s="44"/>
      <c r="E774" s="16">
        <v>12</v>
      </c>
      <c r="F774" s="431"/>
      <c r="G774" s="18"/>
      <c r="H774" s="19"/>
      <c r="I774" s="25" t="s">
        <v>556</v>
      </c>
      <c r="J774" s="34"/>
      <c r="K774" s="21">
        <v>40546</v>
      </c>
      <c r="L774" s="21">
        <v>40546</v>
      </c>
      <c r="M774" s="801">
        <f>L774/K774*100</f>
        <v>100</v>
      </c>
    </row>
    <row r="775" spans="1:13" s="22" customFormat="1" ht="31.5" customHeight="1">
      <c r="A775" s="15"/>
      <c r="B775" s="43"/>
      <c r="C775" s="43"/>
      <c r="D775" s="44"/>
      <c r="E775" s="16">
        <v>13</v>
      </c>
      <c r="F775" s="431"/>
      <c r="G775" s="18"/>
      <c r="H775" s="19"/>
      <c r="I775" s="25" t="s">
        <v>557</v>
      </c>
      <c r="J775" s="34"/>
      <c r="K775" s="21">
        <v>2071</v>
      </c>
      <c r="L775" s="21">
        <v>2071</v>
      </c>
      <c r="M775" s="801">
        <f>L775/K775*100</f>
        <v>100</v>
      </c>
    </row>
    <row r="776" spans="1:13" s="22" customFormat="1" ht="27.75" customHeight="1">
      <c r="A776" s="15"/>
      <c r="B776" s="43"/>
      <c r="C776" s="43"/>
      <c r="D776" s="44"/>
      <c r="E776" s="16">
        <v>14</v>
      </c>
      <c r="F776" s="431"/>
      <c r="G776" s="18"/>
      <c r="H776" s="19"/>
      <c r="I776" s="25" t="s">
        <v>558</v>
      </c>
      <c r="J776" s="34"/>
      <c r="K776" s="21">
        <v>3000</v>
      </c>
      <c r="L776" s="21">
        <v>3000</v>
      </c>
      <c r="M776" s="801">
        <f>L776/K776*100</f>
        <v>100</v>
      </c>
    </row>
    <row r="777" spans="1:13" s="22" customFormat="1" ht="20.25" customHeight="1">
      <c r="A777" s="15"/>
      <c r="B777" s="43"/>
      <c r="C777" s="43"/>
      <c r="D777" s="44"/>
      <c r="E777" s="16">
        <v>15</v>
      </c>
      <c r="F777" s="431"/>
      <c r="G777" s="18"/>
      <c r="H777" s="19"/>
      <c r="I777" s="25" t="s">
        <v>559</v>
      </c>
      <c r="J777" s="34"/>
      <c r="K777" s="21">
        <v>1167</v>
      </c>
      <c r="L777" s="21">
        <v>1167</v>
      </c>
      <c r="M777" s="801">
        <f>L777/K777*100</f>
        <v>100</v>
      </c>
    </row>
    <row r="778" spans="1:13" s="22" customFormat="1" ht="21" customHeight="1">
      <c r="A778" s="15"/>
      <c r="B778" s="43"/>
      <c r="C778" s="43"/>
      <c r="D778" s="44"/>
      <c r="E778" s="16"/>
      <c r="F778" s="27" t="s">
        <v>1773</v>
      </c>
      <c r="G778" s="28"/>
      <c r="H778" s="29"/>
      <c r="I778" s="30"/>
      <c r="J778" s="31">
        <f>SUM(J763:J772)</f>
        <v>0</v>
      </c>
      <c r="K778" s="31">
        <f>SUM(K763:K777)</f>
        <v>347781</v>
      </c>
      <c r="L778" s="31">
        <f>SUM(L763:L777)</f>
        <v>347781</v>
      </c>
      <c r="M778" s="803">
        <f>L778/K778*100</f>
        <v>100</v>
      </c>
    </row>
    <row r="779" spans="1:13" s="22" customFormat="1" ht="8.25" customHeight="1">
      <c r="A779" s="15"/>
      <c r="B779" s="43"/>
      <c r="C779" s="43"/>
      <c r="D779" s="44"/>
      <c r="E779" s="16"/>
      <c r="F779" s="39"/>
      <c r="G779" s="40"/>
      <c r="H779" s="41"/>
      <c r="I779" s="42"/>
      <c r="J779" s="36"/>
      <c r="K779" s="36"/>
      <c r="L779" s="36"/>
      <c r="M779" s="812"/>
    </row>
    <row r="780" spans="1:13" s="22" customFormat="1" ht="19.5" customHeight="1">
      <c r="A780" s="15">
        <v>6</v>
      </c>
      <c r="B780" s="43"/>
      <c r="C780" s="43">
        <v>1</v>
      </c>
      <c r="D780" s="44"/>
      <c r="E780" s="16"/>
      <c r="F780" s="441" t="s">
        <v>1480</v>
      </c>
      <c r="G780" s="18"/>
      <c r="H780" s="19"/>
      <c r="I780" s="33"/>
      <c r="J780" s="34"/>
      <c r="K780" s="34"/>
      <c r="L780" s="34"/>
      <c r="M780" s="810"/>
    </row>
    <row r="781" spans="1:13" s="22" customFormat="1" ht="16.5" customHeight="1">
      <c r="A781" s="15"/>
      <c r="B781" s="43"/>
      <c r="C781" s="43"/>
      <c r="D781" s="44"/>
      <c r="E781" s="16">
        <v>1</v>
      </c>
      <c r="F781" s="441"/>
      <c r="G781" s="18"/>
      <c r="H781" s="19"/>
      <c r="I781" s="25" t="s">
        <v>1469</v>
      </c>
      <c r="J781" s="34"/>
      <c r="K781" s="21">
        <v>2250</v>
      </c>
      <c r="L781" s="21">
        <v>2250</v>
      </c>
      <c r="M781" s="801">
        <f>L781/K781*100</f>
        <v>100</v>
      </c>
    </row>
    <row r="782" spans="1:13" s="22" customFormat="1" ht="30" customHeight="1">
      <c r="A782" s="15"/>
      <c r="B782" s="43"/>
      <c r="C782" s="43"/>
      <c r="D782" s="44"/>
      <c r="E782" s="16">
        <v>2</v>
      </c>
      <c r="F782" s="441"/>
      <c r="G782" s="18"/>
      <c r="H782" s="19"/>
      <c r="I782" s="25" t="s">
        <v>1439</v>
      </c>
      <c r="J782" s="21"/>
      <c r="K782" s="21">
        <v>2910</v>
      </c>
      <c r="L782" s="21">
        <v>2910</v>
      </c>
      <c r="M782" s="801">
        <f>L782/K782*100</f>
        <v>100</v>
      </c>
    </row>
    <row r="783" spans="1:13" s="22" customFormat="1" ht="30">
      <c r="A783" s="15"/>
      <c r="B783" s="43"/>
      <c r="C783" s="43"/>
      <c r="D783" s="44"/>
      <c r="E783" s="16">
        <v>3</v>
      </c>
      <c r="F783" s="441"/>
      <c r="G783" s="18"/>
      <c r="H783" s="19"/>
      <c r="I783" s="25" t="s">
        <v>1806</v>
      </c>
      <c r="J783" s="21"/>
      <c r="K783" s="21">
        <v>8250</v>
      </c>
      <c r="L783" s="21">
        <v>8250</v>
      </c>
      <c r="M783" s="801">
        <f>L783/K783*100</f>
        <v>100</v>
      </c>
    </row>
    <row r="784" spans="1:13" s="22" customFormat="1" ht="30">
      <c r="A784" s="15"/>
      <c r="B784" s="43"/>
      <c r="C784" s="43"/>
      <c r="D784" s="44"/>
      <c r="E784" s="16">
        <v>4</v>
      </c>
      <c r="F784" s="441"/>
      <c r="G784" s="18"/>
      <c r="H784" s="19"/>
      <c r="I784" s="25" t="s">
        <v>1675</v>
      </c>
      <c r="J784" s="21"/>
      <c r="K784" s="21">
        <v>5000</v>
      </c>
      <c r="L784" s="21">
        <v>5000</v>
      </c>
      <c r="M784" s="801">
        <f>L784/K784*100</f>
        <v>100</v>
      </c>
    </row>
    <row r="785" spans="1:13" s="22" customFormat="1" ht="15">
      <c r="A785" s="15"/>
      <c r="B785" s="43"/>
      <c r="C785" s="43"/>
      <c r="D785" s="44"/>
      <c r="E785" s="16">
        <v>5</v>
      </c>
      <c r="F785" s="441"/>
      <c r="G785" s="18"/>
      <c r="H785" s="19"/>
      <c r="I785" s="25" t="s">
        <v>560</v>
      </c>
      <c r="J785" s="21"/>
      <c r="K785" s="21">
        <v>10000</v>
      </c>
      <c r="L785" s="21">
        <v>10000</v>
      </c>
      <c r="M785" s="801">
        <f>L785/K785*100</f>
        <v>100</v>
      </c>
    </row>
    <row r="786" spans="1:13" ht="15.75" customHeight="1">
      <c r="A786" s="549"/>
      <c r="B786" s="549"/>
      <c r="C786" s="549"/>
      <c r="D786" s="549"/>
      <c r="E786" s="549"/>
      <c r="J786" s="550"/>
      <c r="K786" s="550"/>
      <c r="L786" s="550"/>
      <c r="M786" s="821"/>
    </row>
    <row r="787" spans="1:13" s="22" customFormat="1" ht="20.25" customHeight="1">
      <c r="A787" s="15"/>
      <c r="B787" s="43"/>
      <c r="C787" s="43"/>
      <c r="D787" s="44"/>
      <c r="E787" s="16"/>
      <c r="F787" s="27" t="s">
        <v>1773</v>
      </c>
      <c r="G787" s="28"/>
      <c r="H787" s="29"/>
      <c r="I787" s="30"/>
      <c r="J787" s="31">
        <f>SUM(J767:J782)</f>
        <v>0</v>
      </c>
      <c r="K787" s="31">
        <f>SUM(K781:K786)</f>
        <v>28410</v>
      </c>
      <c r="L787" s="31">
        <f>SUM(L781:L786)</f>
        <v>28410</v>
      </c>
      <c r="M787" s="803">
        <f>L787/K787*100</f>
        <v>100</v>
      </c>
    </row>
    <row r="788" spans="1:13" s="22" customFormat="1" ht="12.75" customHeight="1">
      <c r="A788" s="15"/>
      <c r="B788" s="43"/>
      <c r="C788" s="43"/>
      <c r="D788" s="44"/>
      <c r="E788" s="16"/>
      <c r="F788" s="39"/>
      <c r="G788" s="40"/>
      <c r="H788" s="41"/>
      <c r="I788" s="42"/>
      <c r="J788" s="36"/>
      <c r="K788" s="36"/>
      <c r="L788" s="36"/>
      <c r="M788" s="812"/>
    </row>
    <row r="789" spans="1:13" s="22" customFormat="1" ht="15.75" customHeight="1">
      <c r="A789" s="15">
        <v>7</v>
      </c>
      <c r="B789" s="43"/>
      <c r="C789" s="43">
        <v>1</v>
      </c>
      <c r="D789" s="44"/>
      <c r="E789" s="16"/>
      <c r="F789" s="441" t="s">
        <v>1470</v>
      </c>
      <c r="G789" s="18"/>
      <c r="H789" s="19"/>
      <c r="I789" s="33"/>
      <c r="J789" s="34"/>
      <c r="K789" s="34"/>
      <c r="L789" s="34"/>
      <c r="M789" s="810"/>
    </row>
    <row r="790" spans="1:13" s="22" customFormat="1" ht="15">
      <c r="A790" s="15"/>
      <c r="B790" s="43"/>
      <c r="C790" s="43"/>
      <c r="D790" s="44"/>
      <c r="E790" s="16">
        <v>1</v>
      </c>
      <c r="F790" s="441"/>
      <c r="G790" s="18"/>
      <c r="H790" s="19"/>
      <c r="I790" s="25" t="s">
        <v>1390</v>
      </c>
      <c r="J790" s="21"/>
      <c r="K790" s="21">
        <v>900</v>
      </c>
      <c r="L790" s="21">
        <v>900</v>
      </c>
      <c r="M790" s="801">
        <f>L790/K790*100</f>
        <v>100</v>
      </c>
    </row>
    <row r="791" spans="1:13" s="22" customFormat="1" ht="15">
      <c r="A791" s="15"/>
      <c r="B791" s="43"/>
      <c r="C791" s="43"/>
      <c r="D791" s="44"/>
      <c r="E791" s="16">
        <v>2</v>
      </c>
      <c r="F791" s="441"/>
      <c r="G791" s="18"/>
      <c r="H791" s="19"/>
      <c r="I791" s="25" t="s">
        <v>1391</v>
      </c>
      <c r="J791" s="21"/>
      <c r="K791" s="21">
        <v>500</v>
      </c>
      <c r="L791" s="21">
        <v>500</v>
      </c>
      <c r="M791" s="801">
        <f>L791/K791*100</f>
        <v>100</v>
      </c>
    </row>
    <row r="792" spans="1:13" s="22" customFormat="1" ht="15">
      <c r="A792" s="15"/>
      <c r="B792" s="43"/>
      <c r="C792" s="43"/>
      <c r="D792" s="44"/>
      <c r="E792" s="16"/>
      <c r="F792" s="431"/>
      <c r="G792" s="18"/>
      <c r="H792" s="19"/>
      <c r="I792" s="33"/>
      <c r="J792" s="34"/>
      <c r="K792" s="35"/>
      <c r="L792" s="35"/>
      <c r="M792" s="810"/>
    </row>
    <row r="793" spans="1:13" s="22" customFormat="1" ht="25.5" customHeight="1">
      <c r="A793" s="15"/>
      <c r="B793" s="43"/>
      <c r="C793" s="43"/>
      <c r="D793" s="44"/>
      <c r="E793" s="16"/>
      <c r="F793" s="27" t="s">
        <v>1773</v>
      </c>
      <c r="G793" s="28"/>
      <c r="H793" s="29"/>
      <c r="I793" s="30"/>
      <c r="J793" s="31">
        <f>SUM(J790:J792)</f>
        <v>0</v>
      </c>
      <c r="K793" s="31">
        <f>SUM(K790:K792)</f>
        <v>1400</v>
      </c>
      <c r="L793" s="31">
        <f>SUM(L790:L792)</f>
        <v>1400</v>
      </c>
      <c r="M793" s="803">
        <f>L793/K793*100</f>
        <v>100</v>
      </c>
    </row>
    <row r="794" spans="1:13" s="22" customFormat="1" ht="15.75" customHeight="1">
      <c r="A794" s="15"/>
      <c r="B794" s="43"/>
      <c r="C794" s="43"/>
      <c r="D794" s="44"/>
      <c r="E794" s="16"/>
      <c r="F794" s="39"/>
      <c r="G794" s="40"/>
      <c r="H794" s="41"/>
      <c r="I794" s="42"/>
      <c r="J794" s="36"/>
      <c r="K794" s="36"/>
      <c r="L794" s="36"/>
      <c r="M794" s="812"/>
    </row>
    <row r="795" spans="1:13" s="22" customFormat="1" ht="15.75" customHeight="1">
      <c r="A795" s="15">
        <v>8</v>
      </c>
      <c r="B795" s="43"/>
      <c r="C795" s="43">
        <v>1</v>
      </c>
      <c r="D795" s="44"/>
      <c r="E795" s="16"/>
      <c r="F795" s="441" t="s">
        <v>1471</v>
      </c>
      <c r="G795" s="18"/>
      <c r="H795" s="19"/>
      <c r="I795" s="33"/>
      <c r="J795" s="34"/>
      <c r="K795" s="34"/>
      <c r="L795" s="34"/>
      <c r="M795" s="810"/>
    </row>
    <row r="796" spans="1:13" s="22" customFormat="1" ht="28.5" customHeight="1">
      <c r="A796" s="15"/>
      <c r="B796" s="43"/>
      <c r="C796" s="43"/>
      <c r="D796" s="44"/>
      <c r="E796" s="16">
        <v>1</v>
      </c>
      <c r="F796" s="441"/>
      <c r="G796" s="18"/>
      <c r="H796" s="19"/>
      <c r="I796" s="25" t="s">
        <v>1472</v>
      </c>
      <c r="J796" s="21"/>
      <c r="K796" s="21">
        <v>69862</v>
      </c>
      <c r="L796" s="21"/>
      <c r="M796" s="801"/>
    </row>
    <row r="797" spans="1:13" s="22" customFormat="1" ht="15" customHeight="1">
      <c r="A797" s="15"/>
      <c r="B797" s="43"/>
      <c r="C797" s="43"/>
      <c r="D797" s="44"/>
      <c r="E797" s="16"/>
      <c r="F797" s="441"/>
      <c r="G797" s="18"/>
      <c r="H797" s="19"/>
      <c r="I797" s="25"/>
      <c r="J797" s="21"/>
      <c r="K797" s="21"/>
      <c r="L797" s="21"/>
      <c r="M797" s="801"/>
    </row>
    <row r="798" spans="1:13" s="22" customFormat="1" ht="21.75" customHeight="1">
      <c r="A798" s="15"/>
      <c r="B798" s="43"/>
      <c r="C798" s="43"/>
      <c r="D798" s="44"/>
      <c r="E798" s="16"/>
      <c r="F798" s="27" t="s">
        <v>1773</v>
      </c>
      <c r="G798" s="28"/>
      <c r="H798" s="29"/>
      <c r="I798" s="30"/>
      <c r="J798" s="31">
        <f>SUM(J790:J796)</f>
        <v>0</v>
      </c>
      <c r="K798" s="31">
        <f>SUM(K796:K797)</f>
        <v>69862</v>
      </c>
      <c r="L798" s="31"/>
      <c r="M798" s="803"/>
    </row>
    <row r="799" spans="1:13" s="22" customFormat="1" ht="20.25" customHeight="1" thickBot="1">
      <c r="A799" s="15"/>
      <c r="B799" s="43"/>
      <c r="C799" s="43"/>
      <c r="D799" s="44"/>
      <c r="E799" s="16"/>
      <c r="F799" s="23"/>
      <c r="G799" s="24"/>
      <c r="H799" s="54"/>
      <c r="I799" s="20"/>
      <c r="J799" s="55"/>
      <c r="K799" s="55"/>
      <c r="L799" s="55"/>
      <c r="M799" s="811"/>
    </row>
    <row r="800" spans="1:13" s="22" customFormat="1" ht="24" customHeight="1" thickBot="1">
      <c r="A800" s="488"/>
      <c r="B800" s="489"/>
      <c r="C800" s="489"/>
      <c r="D800" s="490"/>
      <c r="E800" s="491"/>
      <c r="F800" s="492"/>
      <c r="G800" s="493"/>
      <c r="H800" s="494"/>
      <c r="I800" s="548" t="s">
        <v>1538</v>
      </c>
      <c r="J800" s="496">
        <f>SUM(J717:J798)/2</f>
        <v>3648032</v>
      </c>
      <c r="K800" s="496">
        <f>SUM(K717:K798)/2</f>
        <v>4238658</v>
      </c>
      <c r="L800" s="496">
        <f>SUM(L717:L798)/2</f>
        <v>4168796</v>
      </c>
      <c r="M800" s="816">
        <f>L800/K800*100</f>
        <v>98.35178964662872</v>
      </c>
    </row>
    <row r="801" spans="1:13" s="22" customFormat="1" ht="18.75" customHeight="1">
      <c r="A801" s="15"/>
      <c r="B801" s="43"/>
      <c r="C801" s="43"/>
      <c r="D801" s="44"/>
      <c r="E801" s="499"/>
      <c r="F801" s="431"/>
      <c r="G801" s="18"/>
      <c r="H801" s="500"/>
      <c r="I801" s="501"/>
      <c r="J801" s="502"/>
      <c r="K801" s="503"/>
      <c r="L801" s="503"/>
      <c r="M801" s="810"/>
    </row>
    <row r="802" spans="1:13" s="22" customFormat="1" ht="20.25" customHeight="1">
      <c r="A802" s="15"/>
      <c r="B802" s="43"/>
      <c r="C802" s="43"/>
      <c r="D802" s="44"/>
      <c r="E802" s="16"/>
      <c r="F802" s="71" t="s">
        <v>1358</v>
      </c>
      <c r="G802" s="37"/>
      <c r="H802" s="38"/>
      <c r="I802" s="45"/>
      <c r="J802" s="21"/>
      <c r="K802" s="32"/>
      <c r="L802" s="32"/>
      <c r="M802" s="801"/>
    </row>
    <row r="803" spans="1:13" s="22" customFormat="1" ht="15">
      <c r="A803" s="15"/>
      <c r="B803" s="43"/>
      <c r="C803" s="43"/>
      <c r="D803" s="44"/>
      <c r="E803" s="16"/>
      <c r="F803" s="17"/>
      <c r="G803" s="18"/>
      <c r="H803" s="19"/>
      <c r="I803" s="20"/>
      <c r="J803" s="21"/>
      <c r="K803" s="32"/>
      <c r="L803" s="32"/>
      <c r="M803" s="801"/>
    </row>
    <row r="804" spans="1:13" s="22" customFormat="1" ht="18" customHeight="1">
      <c r="A804" s="15">
        <v>1</v>
      </c>
      <c r="B804" s="43"/>
      <c r="C804" s="43">
        <v>2</v>
      </c>
      <c r="D804" s="44"/>
      <c r="E804" s="16"/>
      <c r="F804" s="23" t="s">
        <v>1591</v>
      </c>
      <c r="G804" s="24"/>
      <c r="H804" s="19"/>
      <c r="I804" s="20"/>
      <c r="J804" s="21">
        <v>590000</v>
      </c>
      <c r="K804" s="32"/>
      <c r="L804" s="32"/>
      <c r="M804" s="801"/>
    </row>
    <row r="805" spans="1:13" s="22" customFormat="1" ht="16.5" customHeight="1">
      <c r="A805" s="15"/>
      <c r="B805" s="43"/>
      <c r="C805" s="43"/>
      <c r="D805" s="44"/>
      <c r="E805" s="16">
        <v>1</v>
      </c>
      <c r="F805" s="441"/>
      <c r="G805" s="24"/>
      <c r="H805" s="19"/>
      <c r="I805" s="25" t="s">
        <v>1473</v>
      </c>
      <c r="J805" s="21"/>
      <c r="K805" s="32">
        <v>839440</v>
      </c>
      <c r="L805" s="704">
        <v>674251</v>
      </c>
      <c r="M805" s="801">
        <f>L805/K805*100</f>
        <v>80.32152387305823</v>
      </c>
    </row>
    <row r="806" spans="1:13" s="22" customFormat="1" ht="25.5" customHeight="1">
      <c r="A806" s="15"/>
      <c r="B806" s="43"/>
      <c r="C806" s="43"/>
      <c r="D806" s="44"/>
      <c r="E806" s="16">
        <v>2</v>
      </c>
      <c r="F806" s="441"/>
      <c r="G806" s="24"/>
      <c r="H806" s="19"/>
      <c r="I806" s="25" t="s">
        <v>462</v>
      </c>
      <c r="J806" s="21"/>
      <c r="K806" s="21">
        <v>3085</v>
      </c>
      <c r="L806" s="21"/>
      <c r="M806" s="801"/>
    </row>
    <row r="807" spans="1:13" s="22" customFormat="1" ht="14.25" customHeight="1">
      <c r="A807" s="15"/>
      <c r="B807" s="43"/>
      <c r="C807" s="43"/>
      <c r="D807" s="44"/>
      <c r="E807" s="16">
        <v>3</v>
      </c>
      <c r="F807" s="441"/>
      <c r="G807" s="24"/>
      <c r="H807" s="19"/>
      <c r="I807" s="25" t="s">
        <v>470</v>
      </c>
      <c r="J807" s="21"/>
      <c r="K807" s="21">
        <v>486</v>
      </c>
      <c r="L807" s="21">
        <v>486</v>
      </c>
      <c r="M807" s="801">
        <f>L807/K807*100</f>
        <v>100</v>
      </c>
    </row>
    <row r="808" spans="1:13" s="22" customFormat="1" ht="13.5" customHeight="1">
      <c r="A808" s="15"/>
      <c r="B808" s="43"/>
      <c r="C808" s="43"/>
      <c r="D808" s="44"/>
      <c r="E808" s="16">
        <v>4</v>
      </c>
      <c r="F808" s="441"/>
      <c r="G808" s="24"/>
      <c r="H808" s="19"/>
      <c r="I808" s="25" t="s">
        <v>1625</v>
      </c>
      <c r="J808" s="21"/>
      <c r="K808" s="21">
        <v>459</v>
      </c>
      <c r="L808" s="21">
        <v>459</v>
      </c>
      <c r="M808" s="801">
        <f>L808/K808*100</f>
        <v>100</v>
      </c>
    </row>
    <row r="809" spans="1:13" s="22" customFormat="1" ht="13.5" customHeight="1">
      <c r="A809" s="15"/>
      <c r="B809" s="43"/>
      <c r="C809" s="43"/>
      <c r="D809" s="44"/>
      <c r="E809" s="16">
        <v>5</v>
      </c>
      <c r="F809" s="441"/>
      <c r="G809" s="24"/>
      <c r="H809" s="19"/>
      <c r="I809" s="25" t="s">
        <v>1626</v>
      </c>
      <c r="J809" s="21"/>
      <c r="K809" s="21">
        <v>1001</v>
      </c>
      <c r="L809" s="21">
        <v>1001</v>
      </c>
      <c r="M809" s="801">
        <f>L809/K809*100</f>
        <v>100</v>
      </c>
    </row>
    <row r="810" spans="1:13" s="22" customFormat="1" ht="13.5" customHeight="1">
      <c r="A810" s="15"/>
      <c r="B810" s="43"/>
      <c r="C810" s="43"/>
      <c r="D810" s="44"/>
      <c r="E810" s="16"/>
      <c r="F810" s="17"/>
      <c r="G810" s="18"/>
      <c r="H810" s="19"/>
      <c r="I810" s="20"/>
      <c r="J810" s="21"/>
      <c r="K810" s="32"/>
      <c r="L810" s="32"/>
      <c r="M810" s="801"/>
    </row>
    <row r="811" spans="1:13" s="22" customFormat="1" ht="18" customHeight="1">
      <c r="A811" s="15"/>
      <c r="B811" s="43"/>
      <c r="C811" s="43"/>
      <c r="D811" s="44"/>
      <c r="E811" s="16"/>
      <c r="F811" s="27" t="s">
        <v>1773</v>
      </c>
      <c r="G811" s="28"/>
      <c r="H811" s="29"/>
      <c r="I811" s="30"/>
      <c r="J811" s="31">
        <f>SUM(J804:J809)</f>
        <v>590000</v>
      </c>
      <c r="K811" s="31">
        <f>SUM(K804:K810)</f>
        <v>844471</v>
      </c>
      <c r="L811" s="31">
        <f>SUM(L804:L810)</f>
        <v>676197</v>
      </c>
      <c r="M811" s="803">
        <f>L811/K811*100</f>
        <v>80.07344242727103</v>
      </c>
    </row>
    <row r="812" spans="1:13" s="22" customFormat="1" ht="15">
      <c r="A812" s="15"/>
      <c r="B812" s="43"/>
      <c r="C812" s="43"/>
      <c r="D812" s="44"/>
      <c r="E812" s="16"/>
      <c r="F812" s="39"/>
      <c r="G812" s="40"/>
      <c r="H812" s="41"/>
      <c r="I812" s="42"/>
      <c r="J812" s="36"/>
      <c r="K812" s="36"/>
      <c r="L812" s="36"/>
      <c r="M812" s="812"/>
    </row>
    <row r="813" spans="1:13" s="22" customFormat="1" ht="14.25" customHeight="1">
      <c r="A813" s="15">
        <v>2</v>
      </c>
      <c r="B813" s="43"/>
      <c r="C813" s="43">
        <v>2</v>
      </c>
      <c r="D813" s="44"/>
      <c r="E813" s="16"/>
      <c r="F813" s="23" t="s">
        <v>1474</v>
      </c>
      <c r="G813" s="24"/>
      <c r="H813" s="19"/>
      <c r="I813" s="20"/>
      <c r="J813" s="21"/>
      <c r="K813" s="881">
        <v>3375</v>
      </c>
      <c r="L813" s="881">
        <v>3375</v>
      </c>
      <c r="M813" s="882">
        <f>L813/K813*100</f>
        <v>100</v>
      </c>
    </row>
    <row r="814" spans="1:13" s="22" customFormat="1" ht="18" customHeight="1">
      <c r="A814" s="15">
        <v>3</v>
      </c>
      <c r="B814" s="43"/>
      <c r="C814" s="43">
        <v>2</v>
      </c>
      <c r="D814" s="44"/>
      <c r="E814" s="16"/>
      <c r="F814" s="23" t="s">
        <v>1475</v>
      </c>
      <c r="G814" s="24"/>
      <c r="H814" s="19"/>
      <c r="I814" s="20"/>
      <c r="J814" s="21"/>
      <c r="K814" s="881">
        <v>99216</v>
      </c>
      <c r="L814" s="881">
        <v>99216</v>
      </c>
      <c r="M814" s="882">
        <f>L814/K814*100</f>
        <v>100</v>
      </c>
    </row>
    <row r="815" spans="1:13" s="22" customFormat="1" ht="18" customHeight="1">
      <c r="A815" s="15">
        <v>4</v>
      </c>
      <c r="B815" s="43"/>
      <c r="C815" s="43">
        <v>2</v>
      </c>
      <c r="D815" s="44"/>
      <c r="E815" s="16"/>
      <c r="F815" s="23" t="s">
        <v>1476</v>
      </c>
      <c r="G815" s="24"/>
      <c r="H815" s="19"/>
      <c r="I815" s="20"/>
      <c r="J815" s="21"/>
      <c r="K815" s="881">
        <v>15942</v>
      </c>
      <c r="L815" s="881">
        <v>15942</v>
      </c>
      <c r="M815" s="882">
        <f>L815/K815*100</f>
        <v>100</v>
      </c>
    </row>
    <row r="816" spans="1:13" s="22" customFormat="1" ht="15.75" thickBot="1">
      <c r="A816" s="15"/>
      <c r="B816" s="43"/>
      <c r="C816" s="43"/>
      <c r="D816" s="44"/>
      <c r="E816" s="16"/>
      <c r="F816" s="23"/>
      <c r="G816" s="24"/>
      <c r="H816" s="54"/>
      <c r="I816" s="20"/>
      <c r="J816" s="55"/>
      <c r="K816" s="55"/>
      <c r="L816" s="55"/>
      <c r="M816" s="811"/>
    </row>
    <row r="817" spans="1:13" s="22" customFormat="1" ht="18" customHeight="1" thickBot="1">
      <c r="A817" s="488"/>
      <c r="B817" s="489"/>
      <c r="C817" s="489"/>
      <c r="D817" s="490"/>
      <c r="E817" s="491"/>
      <c r="F817" s="492"/>
      <c r="G817" s="493"/>
      <c r="H817" s="494"/>
      <c r="I817" s="548" t="s">
        <v>535</v>
      </c>
      <c r="J817" s="496">
        <f>SUM(J804:J811)/2+J813+J814+J815</f>
        <v>590000</v>
      </c>
      <c r="K817" s="496">
        <f>SUM(K804:K811)/2+K813+K814+K815</f>
        <v>963004</v>
      </c>
      <c r="L817" s="496">
        <f>SUM(L804:L811)/2+L813+L814+L815</f>
        <v>794730</v>
      </c>
      <c r="M817" s="816">
        <f>L817/K817*100</f>
        <v>82.52613696308634</v>
      </c>
    </row>
    <row r="818" spans="1:14" s="544" customFormat="1" ht="18" customHeight="1">
      <c r="A818" s="15"/>
      <c r="B818" s="416"/>
      <c r="C818" s="416"/>
      <c r="D818" s="417"/>
      <c r="E818" s="499"/>
      <c r="F818" s="906"/>
      <c r="G818" s="907"/>
      <c r="H818" s="907"/>
      <c r="I818" s="908"/>
      <c r="J818" s="502"/>
      <c r="K818" s="502"/>
      <c r="L818" s="502"/>
      <c r="M818" s="810"/>
      <c r="N818" s="715"/>
    </row>
    <row r="819" spans="1:13" s="22" customFormat="1" ht="15" customHeight="1">
      <c r="A819" s="15"/>
      <c r="B819" s="43"/>
      <c r="C819" s="43"/>
      <c r="D819" s="44"/>
      <c r="E819" s="16"/>
      <c r="F819" s="23" t="s">
        <v>1362</v>
      </c>
      <c r="G819" s="24"/>
      <c r="H819" s="19"/>
      <c r="I819" s="20"/>
      <c r="J819" s="21"/>
      <c r="K819" s="881">
        <v>17631</v>
      </c>
      <c r="L819" s="881">
        <v>17631</v>
      </c>
      <c r="M819" s="882">
        <f>L819/K819*100</f>
        <v>100</v>
      </c>
    </row>
    <row r="820" spans="1:13" s="22" customFormat="1" ht="15" customHeight="1">
      <c r="A820" s="15"/>
      <c r="B820" s="43"/>
      <c r="C820" s="43"/>
      <c r="D820" s="44"/>
      <c r="E820" s="16"/>
      <c r="F820" s="899" t="s">
        <v>1363</v>
      </c>
      <c r="G820" s="900"/>
      <c r="H820" s="900"/>
      <c r="I820" s="901"/>
      <c r="J820" s="21"/>
      <c r="K820" s="881"/>
      <c r="L820" s="881"/>
      <c r="M820" s="883"/>
    </row>
    <row r="821" spans="1:13" s="22" customFormat="1" ht="15" customHeight="1">
      <c r="A821" s="15"/>
      <c r="B821" s="43"/>
      <c r="C821" s="43"/>
      <c r="D821" s="44"/>
      <c r="E821" s="16"/>
      <c r="F821" s="899" t="s">
        <v>1477</v>
      </c>
      <c r="G821" s="900"/>
      <c r="H821" s="900"/>
      <c r="I821" s="901"/>
      <c r="J821" s="21"/>
      <c r="K821" s="881"/>
      <c r="L821" s="881">
        <v>4085</v>
      </c>
      <c r="M821" s="883"/>
    </row>
    <row r="822" spans="1:13" s="22" customFormat="1" ht="18.75" customHeight="1">
      <c r="A822" s="15"/>
      <c r="B822" s="43"/>
      <c r="C822" s="43"/>
      <c r="D822" s="44"/>
      <c r="E822" s="16"/>
      <c r="F822" s="23" t="s">
        <v>1478</v>
      </c>
      <c r="G822" s="24"/>
      <c r="H822" s="19"/>
      <c r="I822" s="20"/>
      <c r="J822" s="21"/>
      <c r="K822" s="881"/>
      <c r="L822" s="881">
        <v>-242450</v>
      </c>
      <c r="M822" s="882"/>
    </row>
    <row r="823" spans="1:13" ht="16.5" customHeight="1" thickBot="1">
      <c r="A823" s="547"/>
      <c r="B823" s="547"/>
      <c r="C823" s="547"/>
      <c r="D823" s="547"/>
      <c r="E823" s="547"/>
      <c r="F823" s="930"/>
      <c r="G823" s="931"/>
      <c r="H823" s="931"/>
      <c r="I823" s="932"/>
      <c r="J823" s="547"/>
      <c r="K823" s="547"/>
      <c r="L823" s="547"/>
      <c r="M823" s="822"/>
    </row>
    <row r="824" spans="1:13" s="545" customFormat="1" ht="15" customHeight="1" thickBot="1">
      <c r="A824" s="924" t="s">
        <v>544</v>
      </c>
      <c r="B824" s="925"/>
      <c r="C824" s="925"/>
      <c r="D824" s="925"/>
      <c r="E824" s="925"/>
      <c r="F824" s="925"/>
      <c r="G824" s="925"/>
      <c r="H824" s="925"/>
      <c r="I824" s="926"/>
      <c r="J824" s="859">
        <f>J817+J800+J713+J677+J663+J584+J564+J550+830800</f>
        <v>12868721</v>
      </c>
      <c r="K824" s="859">
        <f>SUM(K817,K800,K713,K677,K663,K584,K564,K550,K401,K819)</f>
        <v>15278176</v>
      </c>
      <c r="L824" s="860">
        <f>SUM(L819:L822)+L817+L800+L713+L677+L663+L584+L564+L550+L401</f>
        <v>14871821</v>
      </c>
      <c r="M824" s="832">
        <f>L824/K824*100</f>
        <v>97.34029114470208</v>
      </c>
    </row>
    <row r="825" spans="1:14" s="544" customFormat="1" ht="18" customHeight="1">
      <c r="A825" s="15"/>
      <c r="B825" s="416"/>
      <c r="C825" s="416"/>
      <c r="D825" s="417"/>
      <c r="E825" s="499"/>
      <c r="F825" s="906"/>
      <c r="G825" s="907"/>
      <c r="H825" s="907"/>
      <c r="I825" s="908"/>
      <c r="J825" s="502"/>
      <c r="K825" s="502"/>
      <c r="L825" s="502"/>
      <c r="M825" s="810"/>
      <c r="N825" s="715"/>
    </row>
    <row r="826" spans="1:13" s="22" customFormat="1" ht="15" customHeight="1">
      <c r="A826" s="15"/>
      <c r="B826" s="43"/>
      <c r="C826" s="43"/>
      <c r="D826" s="44"/>
      <c r="E826" s="16"/>
      <c r="F826" s="23" t="s">
        <v>545</v>
      </c>
      <c r="G826" s="24"/>
      <c r="H826" s="19"/>
      <c r="I826" s="20"/>
      <c r="J826" s="21"/>
      <c r="K826" s="881"/>
      <c r="L826" s="881">
        <v>101762</v>
      </c>
      <c r="M826" s="883"/>
    </row>
    <row r="827" spans="1:13" s="22" customFormat="1" ht="15" customHeight="1">
      <c r="A827" s="15"/>
      <c r="B827" s="43"/>
      <c r="C827" s="43"/>
      <c r="D827" s="44"/>
      <c r="E827" s="16"/>
      <c r="F827" s="899" t="s">
        <v>546</v>
      </c>
      <c r="G827" s="900"/>
      <c r="H827" s="900"/>
      <c r="I827" s="901"/>
      <c r="J827" s="21"/>
      <c r="K827" s="881"/>
      <c r="L827" s="881">
        <v>729</v>
      </c>
      <c r="M827" s="883"/>
    </row>
    <row r="828" spans="1:13" s="22" customFormat="1" ht="31.5" customHeight="1">
      <c r="A828" s="15"/>
      <c r="B828" s="43"/>
      <c r="C828" s="43"/>
      <c r="D828" s="44"/>
      <c r="E828" s="16"/>
      <c r="F828" s="927" t="s">
        <v>547</v>
      </c>
      <c r="G828" s="928"/>
      <c r="H828" s="928"/>
      <c r="I828" s="929"/>
      <c r="J828" s="21"/>
      <c r="K828" s="881"/>
      <c r="L828" s="881">
        <v>102491</v>
      </c>
      <c r="M828" s="882"/>
    </row>
    <row r="829" spans="1:13" ht="16.5" customHeight="1" thickBot="1">
      <c r="A829" s="547"/>
      <c r="B829" s="547"/>
      <c r="C829" s="547"/>
      <c r="D829" s="547"/>
      <c r="E829" s="547"/>
      <c r="F829" s="930"/>
      <c r="G829" s="931"/>
      <c r="H829" s="931"/>
      <c r="I829" s="932"/>
      <c r="J829" s="547"/>
      <c r="K829" s="547"/>
      <c r="L829" s="547"/>
      <c r="M829" s="822"/>
    </row>
    <row r="830" spans="1:13" s="545" customFormat="1" ht="15" customHeight="1" thickBot="1">
      <c r="A830" s="924" t="s">
        <v>548</v>
      </c>
      <c r="B830" s="925"/>
      <c r="C830" s="925"/>
      <c r="D830" s="925"/>
      <c r="E830" s="925"/>
      <c r="F830" s="925"/>
      <c r="G830" s="925"/>
      <c r="H830" s="925"/>
      <c r="I830" s="926"/>
      <c r="J830" s="859">
        <f>J824</f>
        <v>12868721</v>
      </c>
      <c r="K830" s="859">
        <f>K824</f>
        <v>15278176</v>
      </c>
      <c r="L830" s="860">
        <f>L824+L826+L827+L828</f>
        <v>15076803</v>
      </c>
      <c r="M830" s="832">
        <f>L830/K830*100</f>
        <v>98.68195653722015</v>
      </c>
    </row>
    <row r="832" spans="10:12" ht="15.75">
      <c r="J832" s="546"/>
      <c r="L832" s="546"/>
    </row>
  </sheetData>
  <mergeCells count="29">
    <mergeCell ref="J1:M1"/>
    <mergeCell ref="A830:I830"/>
    <mergeCell ref="F825:I825"/>
    <mergeCell ref="F827:I827"/>
    <mergeCell ref="F828:I828"/>
    <mergeCell ref="F829:I829"/>
    <mergeCell ref="F823:I823"/>
    <mergeCell ref="A824:I824"/>
    <mergeCell ref="J4:J5"/>
    <mergeCell ref="F485:I485"/>
    <mergeCell ref="E4:E5"/>
    <mergeCell ref="F818:I818"/>
    <mergeCell ref="A4:A5"/>
    <mergeCell ref="B4:B5"/>
    <mergeCell ref="C4:C5"/>
    <mergeCell ref="D4:D5"/>
    <mergeCell ref="F552:I552"/>
    <mergeCell ref="F664:I665"/>
    <mergeCell ref="F374:I374"/>
    <mergeCell ref="F382:I382"/>
    <mergeCell ref="F820:I820"/>
    <mergeCell ref="F821:I821"/>
    <mergeCell ref="M4:M5"/>
    <mergeCell ref="F563:I563"/>
    <mergeCell ref="L4:L5"/>
    <mergeCell ref="F4:I4"/>
    <mergeCell ref="K4:K5"/>
    <mergeCell ref="F474:I474"/>
    <mergeCell ref="F631:I631"/>
  </mergeCells>
  <printOptions horizontalCentered="1"/>
  <pageMargins left="0.1968503937007874" right="0.3937007874015748" top="0.7874015748031497" bottom="0.7874015748031497" header="0.5118110236220472" footer="0.5118110236220472"/>
  <pageSetup horizontalDpi="600" verticalDpi="600" orientation="portrait" paperSize="9" scale="70" r:id="rId2"/>
  <headerFooter alignWithMargins="0">
    <oddHeader>&amp;C&amp;"Times New Roman,Normál"1. sz. melléklet - &amp;P. oldal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E66"/>
  <sheetViews>
    <sheetView showGridLines="0" showZeros="0" workbookViewId="0" topLeftCell="B1">
      <selection activeCell="E1" sqref="E1"/>
    </sheetView>
  </sheetViews>
  <sheetFormatPr defaultColWidth="9.140625" defaultRowHeight="12.75"/>
  <cols>
    <col min="1" max="1" width="5.7109375" style="1263" customWidth="1"/>
    <col min="2" max="2" width="59.421875" style="1172" customWidth="1"/>
    <col min="3" max="3" width="14.7109375" style="1220" customWidth="1"/>
    <col min="4" max="4" width="13.140625" style="1220" customWidth="1"/>
    <col min="5" max="5" width="11.8515625" style="1220" customWidth="1"/>
    <col min="6" max="16384" width="9.140625" style="1172" customWidth="1"/>
  </cols>
  <sheetData>
    <row r="1" spans="1:5" ht="12.75">
      <c r="A1" s="1172" t="s">
        <v>1752</v>
      </c>
      <c r="E1" s="1130" t="s">
        <v>1097</v>
      </c>
    </row>
    <row r="2" spans="1:5" ht="21" customHeight="1">
      <c r="A2" s="1284"/>
      <c r="E2" s="1222"/>
    </row>
    <row r="3" spans="1:5" ht="13.5" customHeight="1">
      <c r="A3" s="1284"/>
      <c r="E3" s="1222"/>
    </row>
    <row r="4" spans="1:5" ht="16.5" customHeight="1">
      <c r="A4" s="1284"/>
      <c r="E4" s="1222"/>
    </row>
    <row r="5" ht="15" customHeight="1">
      <c r="E5" s="1222"/>
    </row>
    <row r="6" ht="15" customHeight="1" thickBot="1">
      <c r="E6" s="1222" t="s">
        <v>1758</v>
      </c>
    </row>
    <row r="7" spans="1:5" ht="45" customHeight="1" thickBot="1">
      <c r="A7" s="1157" t="s">
        <v>576</v>
      </c>
      <c r="B7" s="1157" t="s">
        <v>993</v>
      </c>
      <c r="C7" s="1159" t="s">
        <v>763</v>
      </c>
      <c r="D7" s="1159" t="s">
        <v>764</v>
      </c>
      <c r="E7" s="1159" t="s">
        <v>765</v>
      </c>
    </row>
    <row r="8" ht="10.5" customHeight="1">
      <c r="E8" s="1285"/>
    </row>
    <row r="9" spans="1:5" s="1187" customFormat="1" ht="19.5" customHeight="1">
      <c r="A9" s="1244" t="s">
        <v>593</v>
      </c>
      <c r="B9" s="1239" t="s">
        <v>476</v>
      </c>
      <c r="C9" s="1288">
        <v>4090</v>
      </c>
      <c r="D9" s="1289">
        <v>6002</v>
      </c>
      <c r="E9" s="1287">
        <f aca="true" t="shared" si="0" ref="E9:E40">SUM(C9:D9)</f>
        <v>10092</v>
      </c>
    </row>
    <row r="10" spans="1:5" s="1187" customFormat="1" ht="19.5" customHeight="1">
      <c r="A10" s="1244" t="s">
        <v>595</v>
      </c>
      <c r="B10" s="1239" t="s">
        <v>1627</v>
      </c>
      <c r="C10" s="1288"/>
      <c r="D10" s="1289">
        <v>50</v>
      </c>
      <c r="E10" s="1287">
        <f t="shared" si="0"/>
        <v>50</v>
      </c>
    </row>
    <row r="11" spans="1:5" s="1187" customFormat="1" ht="19.5" customHeight="1">
      <c r="A11" s="1244" t="s">
        <v>597</v>
      </c>
      <c r="B11" s="1239" t="s">
        <v>1911</v>
      </c>
      <c r="C11" s="1288">
        <v>901</v>
      </c>
      <c r="D11" s="1289">
        <v>8915</v>
      </c>
      <c r="E11" s="1287">
        <f t="shared" si="0"/>
        <v>9816</v>
      </c>
    </row>
    <row r="12" spans="1:5" s="1187" customFormat="1" ht="19.5" customHeight="1">
      <c r="A12" s="1244" t="s">
        <v>599</v>
      </c>
      <c r="B12" s="1286" t="s">
        <v>390</v>
      </c>
      <c r="C12" s="1289">
        <v>988</v>
      </c>
      <c r="D12" s="1287"/>
      <c r="E12" s="1287">
        <f t="shared" si="0"/>
        <v>988</v>
      </c>
    </row>
    <row r="13" spans="1:5" s="1187" customFormat="1" ht="19.5" customHeight="1">
      <c r="A13" s="1244" t="s">
        <v>609</v>
      </c>
      <c r="B13" s="1286" t="s">
        <v>391</v>
      </c>
      <c r="C13" s="1287">
        <v>3275</v>
      </c>
      <c r="D13" s="1289">
        <v>466</v>
      </c>
      <c r="E13" s="1287">
        <f t="shared" si="0"/>
        <v>3741</v>
      </c>
    </row>
    <row r="14" spans="1:5" s="1187" customFormat="1" ht="19.5" customHeight="1">
      <c r="A14" s="1244" t="s">
        <v>611</v>
      </c>
      <c r="B14" s="1286" t="s">
        <v>485</v>
      </c>
      <c r="C14" s="1287">
        <v>88</v>
      </c>
      <c r="D14" s="1289">
        <v>26</v>
      </c>
      <c r="E14" s="1287">
        <f t="shared" si="0"/>
        <v>114</v>
      </c>
    </row>
    <row r="15" spans="1:5" s="1187" customFormat="1" ht="19.5" customHeight="1">
      <c r="A15" s="1244" t="s">
        <v>613</v>
      </c>
      <c r="B15" s="1286" t="s">
        <v>392</v>
      </c>
      <c r="C15" s="1287">
        <v>63</v>
      </c>
      <c r="D15" s="1289"/>
      <c r="E15" s="1287">
        <f t="shared" si="0"/>
        <v>63</v>
      </c>
    </row>
    <row r="16" spans="1:5" s="1187" customFormat="1" ht="19.5" customHeight="1">
      <c r="A16" s="1244" t="s">
        <v>615</v>
      </c>
      <c r="B16" s="1286" t="s">
        <v>394</v>
      </c>
      <c r="C16" s="1289">
        <v>20</v>
      </c>
      <c r="D16" s="1287"/>
      <c r="E16" s="1287">
        <f t="shared" si="0"/>
        <v>20</v>
      </c>
    </row>
    <row r="17" spans="1:5" s="1187" customFormat="1" ht="19.5" customHeight="1">
      <c r="A17" s="1244" t="s">
        <v>624</v>
      </c>
      <c r="B17" s="1286" t="s">
        <v>1646</v>
      </c>
      <c r="C17" s="1289"/>
      <c r="D17" s="1289">
        <v>12540</v>
      </c>
      <c r="E17" s="1287">
        <f t="shared" si="0"/>
        <v>12540</v>
      </c>
    </row>
    <row r="18" spans="1:5" s="1187" customFormat="1" ht="19.5" customHeight="1">
      <c r="A18" s="1244" t="s">
        <v>626</v>
      </c>
      <c r="B18" s="1286" t="s">
        <v>1098</v>
      </c>
      <c r="C18" s="1288">
        <v>21149</v>
      </c>
      <c r="D18" s="1288">
        <v>7848</v>
      </c>
      <c r="E18" s="1287">
        <f t="shared" si="0"/>
        <v>28997</v>
      </c>
    </row>
    <row r="19" spans="1:5" s="1187" customFormat="1" ht="24" customHeight="1">
      <c r="A19" s="1244" t="s">
        <v>633</v>
      </c>
      <c r="B19" s="1286" t="s">
        <v>399</v>
      </c>
      <c r="C19" s="1289">
        <v>9112</v>
      </c>
      <c r="D19" s="1289">
        <v>20000</v>
      </c>
      <c r="E19" s="1287">
        <f t="shared" si="0"/>
        <v>29112</v>
      </c>
    </row>
    <row r="20" spans="1:5" s="1187" customFormat="1" ht="21.75" customHeight="1">
      <c r="A20" s="1244" t="s">
        <v>635</v>
      </c>
      <c r="B20" s="1286" t="s">
        <v>400</v>
      </c>
      <c r="C20" s="1289">
        <v>75000</v>
      </c>
      <c r="D20" s="1289"/>
      <c r="E20" s="1287">
        <f t="shared" si="0"/>
        <v>75000</v>
      </c>
    </row>
    <row r="21" spans="1:5" s="1187" customFormat="1" ht="19.5" customHeight="1">
      <c r="A21" s="1244" t="s">
        <v>637</v>
      </c>
      <c r="B21" s="1286" t="s">
        <v>483</v>
      </c>
      <c r="C21" s="1289">
        <v>275</v>
      </c>
      <c r="D21" s="1289"/>
      <c r="E21" s="1287">
        <f t="shared" si="0"/>
        <v>275</v>
      </c>
    </row>
    <row r="22" spans="1:5" s="1187" customFormat="1" ht="19.5" customHeight="1">
      <c r="A22" s="1244" t="s">
        <v>639</v>
      </c>
      <c r="B22" s="1286" t="s">
        <v>1747</v>
      </c>
      <c r="C22" s="1289">
        <v>2440</v>
      </c>
      <c r="D22" s="1289">
        <v>76080</v>
      </c>
      <c r="E22" s="1287">
        <f t="shared" si="0"/>
        <v>78520</v>
      </c>
    </row>
    <row r="23" spans="1:5" s="1187" customFormat="1" ht="19.5" customHeight="1">
      <c r="A23" s="1244" t="s">
        <v>641</v>
      </c>
      <c r="B23" s="1286" t="s">
        <v>1559</v>
      </c>
      <c r="C23" s="1289">
        <v>1588</v>
      </c>
      <c r="D23" s="1289">
        <v>5738</v>
      </c>
      <c r="E23" s="1287">
        <f t="shared" si="0"/>
        <v>7326</v>
      </c>
    </row>
    <row r="24" spans="1:5" s="1187" customFormat="1" ht="19.5" customHeight="1">
      <c r="A24" s="1244" t="s">
        <v>664</v>
      </c>
      <c r="B24" s="1286" t="s">
        <v>1099</v>
      </c>
      <c r="C24" s="1289">
        <v>750</v>
      </c>
      <c r="D24" s="1289"/>
      <c r="E24" s="1287">
        <f t="shared" si="0"/>
        <v>750</v>
      </c>
    </row>
    <row r="25" spans="1:5" s="1187" customFormat="1" ht="19.5" customHeight="1">
      <c r="A25" s="1244" t="s">
        <v>671</v>
      </c>
      <c r="B25" s="1286" t="s">
        <v>403</v>
      </c>
      <c r="C25" s="1289">
        <v>7552</v>
      </c>
      <c r="D25" s="1289">
        <v>58540</v>
      </c>
      <c r="E25" s="1287">
        <f t="shared" si="0"/>
        <v>66092</v>
      </c>
    </row>
    <row r="26" spans="1:5" s="1187" customFormat="1" ht="19.5" customHeight="1">
      <c r="A26" s="1244" t="s">
        <v>678</v>
      </c>
      <c r="B26" s="1286" t="s">
        <v>408</v>
      </c>
      <c r="C26" s="1289"/>
      <c r="D26" s="1289">
        <v>850</v>
      </c>
      <c r="E26" s="1287">
        <f t="shared" si="0"/>
        <v>850</v>
      </c>
    </row>
    <row r="27" spans="1:5" s="1187" customFormat="1" ht="19.5" customHeight="1">
      <c r="A27" s="1244" t="s">
        <v>685</v>
      </c>
      <c r="B27" s="1286" t="s">
        <v>410</v>
      </c>
      <c r="C27" s="1289"/>
      <c r="D27" s="1289">
        <v>827</v>
      </c>
      <c r="E27" s="1287">
        <f t="shared" si="0"/>
        <v>827</v>
      </c>
    </row>
    <row r="28" spans="1:5" s="1187" customFormat="1" ht="19.5" customHeight="1">
      <c r="A28" s="1244" t="s">
        <v>704</v>
      </c>
      <c r="B28" s="1286" t="s">
        <v>411</v>
      </c>
      <c r="C28" s="1289">
        <v>162</v>
      </c>
      <c r="D28" s="1289"/>
      <c r="E28" s="1287">
        <f t="shared" si="0"/>
        <v>162</v>
      </c>
    </row>
    <row r="29" spans="1:5" s="1187" customFormat="1" ht="19.5" customHeight="1">
      <c r="A29" s="1244" t="s">
        <v>720</v>
      </c>
      <c r="B29" s="1286" t="s">
        <v>1100</v>
      </c>
      <c r="C29" s="1289">
        <v>45</v>
      </c>
      <c r="D29" s="1289"/>
      <c r="E29" s="1287">
        <f t="shared" si="0"/>
        <v>45</v>
      </c>
    </row>
    <row r="30" spans="1:5" s="1187" customFormat="1" ht="19.5" customHeight="1">
      <c r="A30" s="1244" t="s">
        <v>726</v>
      </c>
      <c r="B30" s="1286" t="s">
        <v>1101</v>
      </c>
      <c r="C30" s="1289">
        <v>3021</v>
      </c>
      <c r="D30" s="1289"/>
      <c r="E30" s="1287">
        <f t="shared" si="0"/>
        <v>3021</v>
      </c>
    </row>
    <row r="31" spans="1:5" s="1187" customFormat="1" ht="19.5" customHeight="1">
      <c r="A31" s="1244" t="s">
        <v>728</v>
      </c>
      <c r="B31" s="1286" t="s">
        <v>1102</v>
      </c>
      <c r="C31" s="1289"/>
      <c r="D31" s="1289">
        <v>5534</v>
      </c>
      <c r="E31" s="1287">
        <f t="shared" si="0"/>
        <v>5534</v>
      </c>
    </row>
    <row r="32" spans="1:5" s="1187" customFormat="1" ht="24" customHeight="1">
      <c r="A32" s="1244" t="s">
        <v>732</v>
      </c>
      <c r="B32" s="1286" t="s">
        <v>1103</v>
      </c>
      <c r="C32" s="1289">
        <v>3772</v>
      </c>
      <c r="D32" s="1289">
        <v>24078</v>
      </c>
      <c r="E32" s="1287">
        <f t="shared" si="0"/>
        <v>27850</v>
      </c>
    </row>
    <row r="33" spans="1:5" s="1187" customFormat="1" ht="15" customHeight="1">
      <c r="A33" s="1244"/>
      <c r="B33" s="1286" t="s">
        <v>1104</v>
      </c>
      <c r="C33" s="1289"/>
      <c r="D33" s="1289"/>
      <c r="E33" s="1287">
        <f t="shared" si="0"/>
        <v>0</v>
      </c>
    </row>
    <row r="34" spans="1:5" s="1187" customFormat="1" ht="24" customHeight="1">
      <c r="A34" s="1244"/>
      <c r="B34" s="1286" t="s">
        <v>1105</v>
      </c>
      <c r="C34" s="1289">
        <v>2200</v>
      </c>
      <c r="D34" s="1289"/>
      <c r="E34" s="1287">
        <f t="shared" si="0"/>
        <v>2200</v>
      </c>
    </row>
    <row r="35" spans="1:5" s="1187" customFormat="1" ht="24" customHeight="1">
      <c r="A35" s="1244"/>
      <c r="B35" s="1286" t="s">
        <v>1106</v>
      </c>
      <c r="C35" s="1289">
        <v>600</v>
      </c>
      <c r="D35" s="1289"/>
      <c r="E35" s="1287">
        <f t="shared" si="0"/>
        <v>600</v>
      </c>
    </row>
    <row r="36" spans="1:5" s="1187" customFormat="1" ht="19.5" customHeight="1">
      <c r="A36" s="1244" t="s">
        <v>750</v>
      </c>
      <c r="B36" s="1286" t="s">
        <v>1107</v>
      </c>
      <c r="C36" s="1289">
        <v>3870</v>
      </c>
      <c r="D36" s="1289">
        <v>59510</v>
      </c>
      <c r="E36" s="1287">
        <f t="shared" si="0"/>
        <v>63380</v>
      </c>
    </row>
    <row r="37" spans="1:5" s="1187" customFormat="1" ht="19.5" customHeight="1">
      <c r="A37" s="1244" t="s">
        <v>754</v>
      </c>
      <c r="B37" s="1286" t="s">
        <v>1108</v>
      </c>
      <c r="C37" s="1289"/>
      <c r="D37" s="1289">
        <v>7719</v>
      </c>
      <c r="E37" s="1287">
        <f t="shared" si="0"/>
        <v>7719</v>
      </c>
    </row>
    <row r="38" spans="1:5" s="1187" customFormat="1" ht="19.5" customHeight="1">
      <c r="A38" s="1244" t="s">
        <v>756</v>
      </c>
      <c r="B38" s="1286" t="s">
        <v>1226</v>
      </c>
      <c r="C38" s="1289">
        <v>475</v>
      </c>
      <c r="D38" s="1289"/>
      <c r="E38" s="1287">
        <f t="shared" si="0"/>
        <v>475</v>
      </c>
    </row>
    <row r="39" spans="1:5" s="1187" customFormat="1" ht="19.5" customHeight="1">
      <c r="A39" s="1244" t="s">
        <v>1066</v>
      </c>
      <c r="B39" s="1286" t="s">
        <v>1109</v>
      </c>
      <c r="C39" s="1289">
        <v>4187</v>
      </c>
      <c r="D39" s="1289"/>
      <c r="E39" s="1287">
        <f t="shared" si="0"/>
        <v>4187</v>
      </c>
    </row>
    <row r="40" spans="1:5" s="1187" customFormat="1" ht="19.5" customHeight="1">
      <c r="A40" s="1244" t="s">
        <v>1067</v>
      </c>
      <c r="B40" s="1286" t="s">
        <v>1227</v>
      </c>
      <c r="C40" s="1289"/>
      <c r="D40" s="1289">
        <v>3309</v>
      </c>
      <c r="E40" s="1287">
        <f t="shared" si="0"/>
        <v>3309</v>
      </c>
    </row>
    <row r="41" spans="1:5" s="1187" customFormat="1" ht="19.5" customHeight="1">
      <c r="A41" s="1244" t="s">
        <v>1069</v>
      </c>
      <c r="B41" s="1286" t="s">
        <v>1228</v>
      </c>
      <c r="C41" s="1289">
        <v>375</v>
      </c>
      <c r="D41" s="1289"/>
      <c r="E41" s="1287">
        <f aca="true" t="shared" si="1" ref="E41:E72">SUM(C41:D41)</f>
        <v>375</v>
      </c>
    </row>
    <row r="42" spans="1:5" s="1187" customFormat="1" ht="19.5" customHeight="1">
      <c r="A42" s="1244" t="s">
        <v>1070</v>
      </c>
      <c r="B42" s="1286" t="s">
        <v>1493</v>
      </c>
      <c r="C42" s="1289">
        <v>9208</v>
      </c>
      <c r="D42" s="1289">
        <v>37263</v>
      </c>
      <c r="E42" s="1287">
        <f t="shared" si="1"/>
        <v>46471</v>
      </c>
    </row>
    <row r="43" spans="1:5" s="1187" customFormat="1" ht="19.5" customHeight="1">
      <c r="A43" s="1244" t="s">
        <v>1071</v>
      </c>
      <c r="B43" s="1286" t="s">
        <v>1110</v>
      </c>
      <c r="C43" s="1289">
        <v>1888</v>
      </c>
      <c r="D43" s="1289">
        <v>4088</v>
      </c>
      <c r="E43" s="1287">
        <f t="shared" si="1"/>
        <v>5976</v>
      </c>
    </row>
    <row r="44" spans="1:5" s="1187" customFormat="1" ht="19.5" customHeight="1">
      <c r="A44" s="1244" t="s">
        <v>1072</v>
      </c>
      <c r="B44" s="1286" t="s">
        <v>1497</v>
      </c>
      <c r="C44" s="1289"/>
      <c r="D44" s="1289">
        <v>9186</v>
      </c>
      <c r="E44" s="1287">
        <f t="shared" si="1"/>
        <v>9186</v>
      </c>
    </row>
    <row r="45" spans="1:5" s="1187" customFormat="1" ht="19.5" customHeight="1">
      <c r="A45" s="1244" t="s">
        <v>1073</v>
      </c>
      <c r="B45" s="1286" t="s">
        <v>1505</v>
      </c>
      <c r="C45" s="1289">
        <v>8668</v>
      </c>
      <c r="D45" s="1289">
        <v>1232</v>
      </c>
      <c r="E45" s="1287">
        <f t="shared" si="1"/>
        <v>9900</v>
      </c>
    </row>
    <row r="46" spans="1:5" s="1187" customFormat="1" ht="19.5" customHeight="1">
      <c r="A46" s="1244" t="s">
        <v>1074</v>
      </c>
      <c r="B46" s="1286" t="s">
        <v>1111</v>
      </c>
      <c r="C46" s="1289">
        <v>4892</v>
      </c>
      <c r="D46" s="1289"/>
      <c r="E46" s="1287">
        <f t="shared" si="1"/>
        <v>4892</v>
      </c>
    </row>
    <row r="47" spans="1:5" s="1187" customFormat="1" ht="19.5" customHeight="1">
      <c r="A47" s="1244" t="s">
        <v>1076</v>
      </c>
      <c r="B47" s="1286" t="s">
        <v>519</v>
      </c>
      <c r="C47" s="1289">
        <v>9125</v>
      </c>
      <c r="D47" s="1289"/>
      <c r="E47" s="1287">
        <f t="shared" si="1"/>
        <v>9125</v>
      </c>
    </row>
    <row r="48" spans="1:5" s="1187" customFormat="1" ht="19.5" customHeight="1">
      <c r="A48" s="1244" t="s">
        <v>1077</v>
      </c>
      <c r="B48" s="1286" t="s">
        <v>1112</v>
      </c>
      <c r="C48" s="1289"/>
      <c r="D48" s="1289">
        <v>2621</v>
      </c>
      <c r="E48" s="1287">
        <f t="shared" si="1"/>
        <v>2621</v>
      </c>
    </row>
    <row r="49" spans="1:5" s="1187" customFormat="1" ht="19.5" customHeight="1">
      <c r="A49" s="1244" t="s">
        <v>1078</v>
      </c>
      <c r="B49" s="1286" t="s">
        <v>1409</v>
      </c>
      <c r="C49" s="1289">
        <v>30</v>
      </c>
      <c r="D49" s="1289"/>
      <c r="E49" s="1287">
        <f t="shared" si="1"/>
        <v>30</v>
      </c>
    </row>
    <row r="50" spans="1:5" s="1187" customFormat="1" ht="19.5" customHeight="1">
      <c r="A50" s="1244" t="s">
        <v>1079</v>
      </c>
      <c r="B50" s="1286" t="s">
        <v>1297</v>
      </c>
      <c r="C50" s="1289">
        <v>50</v>
      </c>
      <c r="D50" s="1289">
        <v>2375</v>
      </c>
      <c r="E50" s="1287">
        <f t="shared" si="1"/>
        <v>2425</v>
      </c>
    </row>
    <row r="51" spans="1:5" s="1187" customFormat="1" ht="19.5" customHeight="1">
      <c r="A51" s="1244" t="s">
        <v>1081</v>
      </c>
      <c r="B51" s="1286" t="s">
        <v>1113</v>
      </c>
      <c r="C51" s="1289">
        <v>9975</v>
      </c>
      <c r="D51" s="1289">
        <v>25</v>
      </c>
      <c r="E51" s="1287">
        <f t="shared" si="1"/>
        <v>10000</v>
      </c>
    </row>
    <row r="52" spans="1:5" s="1187" customFormat="1" ht="19.5" customHeight="1">
      <c r="A52" s="1244" t="s">
        <v>1114</v>
      </c>
      <c r="B52" s="1286" t="s">
        <v>1861</v>
      </c>
      <c r="C52" s="1289">
        <v>255</v>
      </c>
      <c r="D52" s="1289"/>
      <c r="E52" s="1287">
        <f t="shared" si="1"/>
        <v>255</v>
      </c>
    </row>
    <row r="53" spans="1:5" s="1187" customFormat="1" ht="19.5" customHeight="1">
      <c r="A53" s="1244" t="s">
        <v>1115</v>
      </c>
      <c r="B53" s="1286" t="s">
        <v>1116</v>
      </c>
      <c r="C53" s="1289"/>
      <c r="D53" s="1289">
        <v>5000</v>
      </c>
      <c r="E53" s="1287">
        <f t="shared" si="1"/>
        <v>5000</v>
      </c>
    </row>
    <row r="54" spans="1:5" s="1187" customFormat="1" ht="19.5" customHeight="1">
      <c r="A54" s="1244" t="s">
        <v>1117</v>
      </c>
      <c r="B54" s="1286" t="s">
        <v>1118</v>
      </c>
      <c r="C54" s="1289"/>
      <c r="D54" s="1289">
        <v>8000</v>
      </c>
      <c r="E54" s="1287">
        <f t="shared" si="1"/>
        <v>8000</v>
      </c>
    </row>
    <row r="55" spans="1:5" s="1187" customFormat="1" ht="19.5" customHeight="1">
      <c r="A55" s="1244" t="s">
        <v>1119</v>
      </c>
      <c r="B55" s="1286" t="s">
        <v>1120</v>
      </c>
      <c r="C55" s="1289"/>
      <c r="D55" s="1289">
        <v>400</v>
      </c>
      <c r="E55" s="1287">
        <f t="shared" si="1"/>
        <v>400</v>
      </c>
    </row>
    <row r="56" spans="1:5" s="1187" customFormat="1" ht="19.5" customHeight="1">
      <c r="A56" s="1244" t="s">
        <v>1121</v>
      </c>
      <c r="B56" s="1286" t="s">
        <v>1122</v>
      </c>
      <c r="C56" s="1289"/>
      <c r="D56" s="1289">
        <v>5019</v>
      </c>
      <c r="E56" s="1287">
        <f t="shared" si="1"/>
        <v>5019</v>
      </c>
    </row>
    <row r="57" spans="1:5" s="1187" customFormat="1" ht="19.5" customHeight="1">
      <c r="A57" s="1244" t="s">
        <v>1123</v>
      </c>
      <c r="B57" s="1286" t="s">
        <v>1124</v>
      </c>
      <c r="C57" s="1289"/>
      <c r="D57" s="1289">
        <v>28750</v>
      </c>
      <c r="E57" s="1287">
        <f t="shared" si="1"/>
        <v>28750</v>
      </c>
    </row>
    <row r="58" spans="1:5" s="1187" customFormat="1" ht="19.5" customHeight="1">
      <c r="A58" s="1244" t="s">
        <v>1125</v>
      </c>
      <c r="B58" s="1286" t="s">
        <v>1126</v>
      </c>
      <c r="C58" s="1289"/>
      <c r="D58" s="1295">
        <v>6000</v>
      </c>
      <c r="E58" s="1287">
        <f t="shared" si="1"/>
        <v>6000</v>
      </c>
    </row>
    <row r="59" spans="1:5" s="1187" customFormat="1" ht="19.5" customHeight="1">
      <c r="A59" s="1244" t="s">
        <v>1127</v>
      </c>
      <c r="B59" s="1286" t="s">
        <v>1128</v>
      </c>
      <c r="C59" s="1289"/>
      <c r="D59" s="1289">
        <v>20000</v>
      </c>
      <c r="E59" s="1287">
        <f t="shared" si="1"/>
        <v>20000</v>
      </c>
    </row>
    <row r="60" spans="1:5" s="1187" customFormat="1" ht="30.75" customHeight="1">
      <c r="A60" s="1244" t="s">
        <v>1129</v>
      </c>
      <c r="B60" s="1286" t="s">
        <v>1130</v>
      </c>
      <c r="C60" s="1289"/>
      <c r="D60" s="1289">
        <v>5000</v>
      </c>
      <c r="E60" s="1287">
        <f t="shared" si="1"/>
        <v>5000</v>
      </c>
    </row>
    <row r="61" spans="1:5" s="1187" customFormat="1" ht="19.5" customHeight="1">
      <c r="A61" s="1244" t="s">
        <v>1131</v>
      </c>
      <c r="B61" s="1286" t="s">
        <v>1132</v>
      </c>
      <c r="C61" s="1289"/>
      <c r="D61" s="1289">
        <v>5000</v>
      </c>
      <c r="E61" s="1287">
        <f t="shared" si="1"/>
        <v>5000</v>
      </c>
    </row>
    <row r="63" spans="2:5" ht="13.5" thickBot="1">
      <c r="B63" s="1290"/>
      <c r="C63" s="1296"/>
      <c r="D63" s="1296"/>
      <c r="E63" s="1291"/>
    </row>
    <row r="64" spans="1:5" ht="18" customHeight="1" thickBot="1">
      <c r="A64" s="1292" t="s">
        <v>1133</v>
      </c>
      <c r="B64" s="1293"/>
      <c r="C64" s="1297">
        <f>SUM(C9:C63)-C34-C35</f>
        <v>187289</v>
      </c>
      <c r="D64" s="1297">
        <f>SUM(D9:D63)-D34-D35</f>
        <v>437991</v>
      </c>
      <c r="E64" s="1297">
        <f>SUM(E9:E63)-E34-E35</f>
        <v>625280</v>
      </c>
    </row>
    <row r="65" spans="2:5" ht="8.25" customHeight="1">
      <c r="B65" s="1290"/>
      <c r="C65" s="1291"/>
      <c r="D65" s="1291"/>
      <c r="E65" s="1291"/>
    </row>
    <row r="66" spans="1:5" ht="12.75">
      <c r="A66" s="1298" t="s">
        <v>1134</v>
      </c>
      <c r="B66" s="1298"/>
      <c r="C66" s="1298"/>
      <c r="D66" s="1298"/>
      <c r="E66" s="1298"/>
    </row>
  </sheetData>
  <mergeCells count="2">
    <mergeCell ref="A64:B64"/>
    <mergeCell ref="A66:E66"/>
  </mergeCells>
  <printOptions horizontalCentered="1"/>
  <pageMargins left="0.3937007874015748" right="0.3937007874015748" top="0.5905511811023623" bottom="0.3937007874015748" header="0.3937007874015748" footer="0.3937007874015748"/>
  <pageSetup fitToHeight="2" fitToWidth="1" horizontalDpi="600" verticalDpi="600" orientation="portrait" paperSize="9" scale="92" r:id="rId2"/>
  <headerFooter alignWithMargins="0">
    <oddHeader>&amp;C&amp;"Times New Roman,Normál"&amp;8 5/e. sz. melléklet - &amp;P. oldal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E160"/>
  <sheetViews>
    <sheetView showZeros="0" view="pageBreakPreview" zoomScale="75" zoomScaleSheetLayoutView="75" workbookViewId="0" topLeftCell="A142">
      <selection activeCell="E1" sqref="E1"/>
    </sheetView>
  </sheetViews>
  <sheetFormatPr defaultColWidth="9.140625" defaultRowHeight="12.75"/>
  <cols>
    <col min="1" max="1" width="6.28125" style="1263" customWidth="1"/>
    <col min="2" max="2" width="57.57421875" style="1172" customWidth="1"/>
    <col min="3" max="3" width="13.421875" style="1220" customWidth="1"/>
    <col min="4" max="4" width="12.8515625" style="1220" customWidth="1"/>
    <col min="5" max="5" width="12.00390625" style="1220" customWidth="1"/>
    <col min="6" max="16384" width="9.140625" style="1172" customWidth="1"/>
  </cols>
  <sheetData>
    <row r="1" spans="1:5" ht="12" customHeight="1">
      <c r="A1" s="1172" t="s">
        <v>1752</v>
      </c>
      <c r="E1" s="1130" t="s">
        <v>1135</v>
      </c>
    </row>
    <row r="2" spans="1:5" ht="12" customHeight="1">
      <c r="A2" s="1172"/>
      <c r="E2" s="1130"/>
    </row>
    <row r="3" ht="9.75" customHeight="1"/>
    <row r="4" ht="16.5" customHeight="1"/>
    <row r="5" ht="13.5" customHeight="1"/>
    <row r="6" ht="14.25" customHeight="1" thickBot="1">
      <c r="E6" s="1222" t="s">
        <v>1758</v>
      </c>
    </row>
    <row r="7" spans="1:5" ht="39" customHeight="1" thickBot="1">
      <c r="A7" s="1157" t="s">
        <v>576</v>
      </c>
      <c r="B7" s="1157" t="s">
        <v>993</v>
      </c>
      <c r="C7" s="1159" t="s">
        <v>763</v>
      </c>
      <c r="D7" s="1159" t="s">
        <v>764</v>
      </c>
      <c r="E7" s="1159" t="s">
        <v>765</v>
      </c>
    </row>
    <row r="8" ht="15" customHeight="1"/>
    <row r="9" spans="1:5" ht="15" customHeight="1">
      <c r="A9" s="1244" t="s">
        <v>593</v>
      </c>
      <c r="B9" s="1187" t="s">
        <v>486</v>
      </c>
      <c r="C9" s="1230">
        <v>23631</v>
      </c>
      <c r="D9" s="1230">
        <v>3712</v>
      </c>
      <c r="E9" s="1230">
        <f aca="true" t="shared" si="0" ref="E9:E20">SUM(C9:D9)</f>
        <v>27343</v>
      </c>
    </row>
    <row r="10" spans="1:5" ht="15" customHeight="1">
      <c r="A10" s="1244" t="s">
        <v>595</v>
      </c>
      <c r="B10" s="1187" t="s">
        <v>1136</v>
      </c>
      <c r="C10" s="1230">
        <v>896</v>
      </c>
      <c r="D10" s="1230">
        <v>3831</v>
      </c>
      <c r="E10" s="1230">
        <f t="shared" si="0"/>
        <v>4727</v>
      </c>
    </row>
    <row r="11" spans="1:5" ht="15" customHeight="1">
      <c r="A11" s="1244" t="s">
        <v>597</v>
      </c>
      <c r="B11" s="1187" t="s">
        <v>487</v>
      </c>
      <c r="C11" s="1230">
        <v>808</v>
      </c>
      <c r="D11" s="1230"/>
      <c r="E11" s="1230">
        <f t="shared" si="0"/>
        <v>808</v>
      </c>
    </row>
    <row r="12" spans="1:5" ht="15" customHeight="1">
      <c r="A12" s="1244" t="s">
        <v>599</v>
      </c>
      <c r="B12" s="1187" t="s">
        <v>417</v>
      </c>
      <c r="C12" s="1230"/>
      <c r="D12" s="1230">
        <v>50000</v>
      </c>
      <c r="E12" s="1230">
        <f t="shared" si="0"/>
        <v>50000</v>
      </c>
    </row>
    <row r="13" spans="1:5" ht="15" customHeight="1">
      <c r="A13" s="1244" t="s">
        <v>609</v>
      </c>
      <c r="B13" s="1187" t="s">
        <v>419</v>
      </c>
      <c r="C13" s="1230"/>
      <c r="D13" s="1230"/>
      <c r="E13" s="1230">
        <f t="shared" si="0"/>
        <v>0</v>
      </c>
    </row>
    <row r="14" spans="1:5" ht="15" customHeight="1">
      <c r="A14" s="1244"/>
      <c r="B14" s="1187" t="s">
        <v>1137</v>
      </c>
      <c r="C14" s="1230"/>
      <c r="D14" s="1230">
        <v>5500</v>
      </c>
      <c r="E14" s="1230">
        <f t="shared" si="0"/>
        <v>5500</v>
      </c>
    </row>
    <row r="15" spans="1:5" ht="15" customHeight="1">
      <c r="A15" s="1244"/>
      <c r="B15" s="1187" t="s">
        <v>1138</v>
      </c>
      <c r="C15" s="1230"/>
      <c r="D15" s="1230">
        <v>4500</v>
      </c>
      <c r="E15" s="1230">
        <f t="shared" si="0"/>
        <v>4500</v>
      </c>
    </row>
    <row r="16" spans="1:5" ht="15" customHeight="1">
      <c r="A16" s="1244"/>
      <c r="B16" s="1187" t="s">
        <v>1139</v>
      </c>
      <c r="C16" s="1230">
        <v>11250</v>
      </c>
      <c r="D16" s="1230">
        <v>2280</v>
      </c>
      <c r="E16" s="1230">
        <f t="shared" si="0"/>
        <v>13530</v>
      </c>
    </row>
    <row r="17" spans="1:5" ht="15" customHeight="1">
      <c r="A17" s="1244" t="s">
        <v>611</v>
      </c>
      <c r="B17" s="1187" t="s">
        <v>425</v>
      </c>
      <c r="C17" s="1230"/>
      <c r="D17" s="1230">
        <v>14000</v>
      </c>
      <c r="E17" s="1230">
        <f t="shared" si="0"/>
        <v>14000</v>
      </c>
    </row>
    <row r="18" spans="1:5" ht="15" customHeight="1">
      <c r="A18" s="1244" t="s">
        <v>613</v>
      </c>
      <c r="B18" s="1187" t="s">
        <v>1140</v>
      </c>
      <c r="C18" s="1230"/>
      <c r="D18" s="1230">
        <v>6300</v>
      </c>
      <c r="E18" s="1230">
        <f t="shared" si="0"/>
        <v>6300</v>
      </c>
    </row>
    <row r="19" spans="1:5" ht="15" customHeight="1" thickBot="1">
      <c r="A19" s="1244"/>
      <c r="B19" s="1187"/>
      <c r="C19" s="1230"/>
      <c r="D19" s="1230"/>
      <c r="E19" s="1230">
        <f t="shared" si="0"/>
        <v>0</v>
      </c>
    </row>
    <row r="20" spans="1:5" s="1213" customFormat="1" ht="18" customHeight="1" thickBot="1">
      <c r="A20" s="1299" t="s">
        <v>1141</v>
      </c>
      <c r="B20" s="1299"/>
      <c r="C20" s="1300">
        <f>SUM(C9:C19)</f>
        <v>36585</v>
      </c>
      <c r="D20" s="1300">
        <f>SUM(D9:D19)</f>
        <v>90123</v>
      </c>
      <c r="E20" s="1300">
        <f t="shared" si="0"/>
        <v>126708</v>
      </c>
    </row>
    <row r="21" spans="1:5" ht="13.5" customHeight="1">
      <c r="A21" s="1244"/>
      <c r="B21" s="1229"/>
      <c r="C21" s="1301"/>
      <c r="D21" s="1301"/>
      <c r="E21" s="1301"/>
    </row>
    <row r="22" spans="1:5" ht="13.5" customHeight="1">
      <c r="A22" s="1244"/>
      <c r="B22" s="1229"/>
      <c r="C22" s="1301"/>
      <c r="D22" s="1301"/>
      <c r="E22" s="1301"/>
    </row>
    <row r="24" spans="1:5" s="1213" customFormat="1" ht="12.75">
      <c r="A24" s="1229"/>
      <c r="B24" s="1229"/>
      <c r="C24" s="1301"/>
      <c r="D24" s="1301"/>
      <c r="E24" s="1302" t="s">
        <v>1142</v>
      </c>
    </row>
    <row r="25" spans="1:5" s="1213" customFormat="1" ht="12.75">
      <c r="A25" s="1229"/>
      <c r="B25" s="1229"/>
      <c r="C25" s="1301"/>
      <c r="D25" s="1301"/>
      <c r="E25" s="1302"/>
    </row>
    <row r="26" spans="1:5" s="1213" customFormat="1" ht="12.75" customHeight="1">
      <c r="A26" s="1229"/>
      <c r="B26" s="1229"/>
      <c r="C26" s="1301"/>
      <c r="D26" s="1301"/>
      <c r="E26" s="1301"/>
    </row>
    <row r="27" ht="14.25" customHeight="1">
      <c r="A27" s="1221"/>
    </row>
    <row r="28" spans="1:5" ht="13.5" thickBot="1">
      <c r="A28" s="1221"/>
      <c r="E28" s="1222" t="s">
        <v>1758</v>
      </c>
    </row>
    <row r="29" spans="1:5" ht="40.5" customHeight="1" thickBot="1">
      <c r="A29" s="1157" t="s">
        <v>992</v>
      </c>
      <c r="B29" s="1157" t="s">
        <v>993</v>
      </c>
      <c r="C29" s="1159" t="s">
        <v>763</v>
      </c>
      <c r="D29" s="1159" t="s">
        <v>764</v>
      </c>
      <c r="E29" s="1159" t="s">
        <v>765</v>
      </c>
    </row>
    <row r="30" ht="13.5" customHeight="1"/>
    <row r="31" spans="1:5" ht="13.5" customHeight="1">
      <c r="A31" s="1263" t="s">
        <v>593</v>
      </c>
      <c r="B31" s="1172" t="s">
        <v>1143</v>
      </c>
      <c r="D31" s="1220">
        <v>2000</v>
      </c>
      <c r="E31" s="1220">
        <f>SUM(C31:D31)</f>
        <v>2000</v>
      </c>
    </row>
    <row r="32" spans="1:5" ht="13.5" customHeight="1">
      <c r="A32" s="1263" t="s">
        <v>595</v>
      </c>
      <c r="B32" s="1172" t="s">
        <v>1144</v>
      </c>
      <c r="D32" s="1220">
        <v>300</v>
      </c>
      <c r="E32" s="1220">
        <f>SUM(C32:D32)</f>
        <v>300</v>
      </c>
    </row>
    <row r="33" ht="13.5" customHeight="1" thickBot="1"/>
    <row r="34" spans="1:5" s="1213" customFormat="1" ht="15" customHeight="1" thickBot="1">
      <c r="A34" s="1299" t="s">
        <v>1145</v>
      </c>
      <c r="B34" s="1299"/>
      <c r="C34" s="1300">
        <f>SUM(C23:C33)</f>
        <v>0</v>
      </c>
      <c r="D34" s="1300">
        <f>SUM(D23:D33)</f>
        <v>2300</v>
      </c>
      <c r="E34" s="1300">
        <f>SUM(E23:E33)</f>
        <v>2300</v>
      </c>
    </row>
    <row r="35" spans="1:5" s="1213" customFormat="1" ht="15" customHeight="1">
      <c r="A35" s="1229"/>
      <c r="B35" s="1229"/>
      <c r="C35" s="1301"/>
      <c r="D35" s="1301"/>
      <c r="E35" s="1301"/>
    </row>
    <row r="36" spans="1:5" s="1213" customFormat="1" ht="15" customHeight="1">
      <c r="A36" s="1229"/>
      <c r="B36" s="1229"/>
      <c r="C36" s="1301"/>
      <c r="D36" s="1301"/>
      <c r="E36" s="1301"/>
    </row>
    <row r="38" spans="1:5" s="1213" customFormat="1" ht="12.75">
      <c r="A38" s="1229"/>
      <c r="B38" s="1229"/>
      <c r="C38" s="1301"/>
      <c r="D38" s="1301"/>
      <c r="E38" s="1302" t="s">
        <v>1146</v>
      </c>
    </row>
    <row r="39" spans="1:5" s="1213" customFormat="1" ht="12.75">
      <c r="A39" s="1229"/>
      <c r="B39" s="1229"/>
      <c r="C39" s="1301"/>
      <c r="D39" s="1301"/>
      <c r="E39" s="1302"/>
    </row>
    <row r="40" spans="1:5" s="1213" customFormat="1" ht="12.75" customHeight="1">
      <c r="A40" s="1229"/>
      <c r="B40" s="1229"/>
      <c r="C40" s="1301"/>
      <c r="D40" s="1301"/>
      <c r="E40" s="1301"/>
    </row>
    <row r="41" spans="1:5" ht="42.75" customHeight="1">
      <c r="A41" s="1303" t="s">
        <v>1147</v>
      </c>
      <c r="B41" s="1303"/>
      <c r="C41" s="1303"/>
      <c r="D41" s="1303"/>
      <c r="E41" s="1303"/>
    </row>
    <row r="42" spans="1:5" ht="13.5" thickBot="1">
      <c r="A42" s="1221"/>
      <c r="E42" s="1222" t="s">
        <v>1758</v>
      </c>
    </row>
    <row r="43" spans="1:5" ht="40.5" customHeight="1" thickBot="1">
      <c r="A43" s="1157" t="s">
        <v>992</v>
      </c>
      <c r="B43" s="1157" t="s">
        <v>993</v>
      </c>
      <c r="C43" s="1159" t="s">
        <v>763</v>
      </c>
      <c r="D43" s="1159" t="s">
        <v>764</v>
      </c>
      <c r="E43" s="1159" t="s">
        <v>765</v>
      </c>
    </row>
    <row r="44" ht="11.25" customHeight="1"/>
    <row r="45" spans="1:5" ht="25.5" customHeight="1">
      <c r="A45" s="1263" t="s">
        <v>593</v>
      </c>
      <c r="B45" s="1238" t="s">
        <v>1764</v>
      </c>
      <c r="D45" s="1220">
        <v>212</v>
      </c>
      <c r="E45" s="1220">
        <f>SUM(C45:D45)</f>
        <v>212</v>
      </c>
    </row>
    <row r="46" ht="15" customHeight="1" thickBot="1"/>
    <row r="47" spans="1:5" s="1213" customFormat="1" ht="17.25" customHeight="1" thickBot="1">
      <c r="A47" s="1299" t="s">
        <v>1148</v>
      </c>
      <c r="B47" s="1299"/>
      <c r="C47" s="1300">
        <f>SUM(C45:C46)</f>
        <v>0</v>
      </c>
      <c r="D47" s="1300">
        <f>SUM(D45:D46)</f>
        <v>212</v>
      </c>
      <c r="E47" s="1300">
        <f>SUM(E45:E46)</f>
        <v>212</v>
      </c>
    </row>
    <row r="48" ht="13.5" customHeight="1">
      <c r="A48" s="1221"/>
    </row>
    <row r="49" spans="1:5" ht="13.5" customHeight="1">
      <c r="A49" s="1218"/>
      <c r="E49" s="1130" t="s">
        <v>1149</v>
      </c>
    </row>
    <row r="50" spans="1:5" ht="13.5" customHeight="1">
      <c r="A50" s="1218"/>
      <c r="E50" s="1130"/>
    </row>
    <row r="51" ht="15" customHeight="1">
      <c r="A51" s="1221"/>
    </row>
    <row r="52" ht="13.5" customHeight="1">
      <c r="A52" s="1221"/>
    </row>
    <row r="53" ht="13.5" customHeight="1">
      <c r="A53" s="1221"/>
    </row>
    <row r="54" ht="46.5" customHeight="1">
      <c r="A54" s="1221"/>
    </row>
    <row r="55" ht="23.25" customHeight="1">
      <c r="A55" s="1304" t="s">
        <v>1150</v>
      </c>
    </row>
    <row r="56" spans="1:5" ht="21.75" customHeight="1" thickBot="1">
      <c r="A56" s="1221"/>
      <c r="E56" s="1222" t="s">
        <v>1758</v>
      </c>
    </row>
    <row r="57" spans="1:5" ht="39" customHeight="1" thickBot="1">
      <c r="A57" s="1157" t="s">
        <v>992</v>
      </c>
      <c r="B57" s="1157" t="s">
        <v>993</v>
      </c>
      <c r="C57" s="1159" t="s">
        <v>763</v>
      </c>
      <c r="D57" s="1159" t="s">
        <v>764</v>
      </c>
      <c r="E57" s="1159" t="s">
        <v>765</v>
      </c>
    </row>
    <row r="58" ht="15" customHeight="1"/>
    <row r="59" spans="1:5" ht="15" customHeight="1">
      <c r="A59" s="1244" t="s">
        <v>593</v>
      </c>
      <c r="B59" s="1187" t="s">
        <v>1762</v>
      </c>
      <c r="C59" s="1230">
        <v>355</v>
      </c>
      <c r="D59" s="1230">
        <v>42</v>
      </c>
      <c r="E59" s="1230">
        <f>SUM(C59:D59)</f>
        <v>397</v>
      </c>
    </row>
    <row r="60" spans="1:5" ht="15" customHeight="1">
      <c r="A60" s="1244" t="s">
        <v>595</v>
      </c>
      <c r="B60" s="1187" t="s">
        <v>1763</v>
      </c>
      <c r="C60" s="1230">
        <v>142</v>
      </c>
      <c r="D60" s="1230">
        <v>40</v>
      </c>
      <c r="E60" s="1230">
        <f>SUM(C60:D60)</f>
        <v>182</v>
      </c>
    </row>
    <row r="61" spans="1:5" ht="15" customHeight="1">
      <c r="A61" s="1244" t="s">
        <v>597</v>
      </c>
      <c r="B61" s="1187" t="s">
        <v>1764</v>
      </c>
      <c r="C61" s="1230">
        <v>9</v>
      </c>
      <c r="D61" s="1230">
        <v>10</v>
      </c>
      <c r="E61" s="1230">
        <f>SUM(C61:D61)</f>
        <v>19</v>
      </c>
    </row>
    <row r="62" ht="16.5" customHeight="1" thickBot="1"/>
    <row r="63" spans="1:5" ht="15" customHeight="1" thickBot="1">
      <c r="A63" s="1299" t="s">
        <v>1091</v>
      </c>
      <c r="B63" s="1299"/>
      <c r="C63" s="1300">
        <f>SUM(C59:C62)</f>
        <v>506</v>
      </c>
      <c r="D63" s="1300">
        <f>SUM(D59:D62)</f>
        <v>92</v>
      </c>
      <c r="E63" s="1300">
        <f>SUM(E59:E62)</f>
        <v>598</v>
      </c>
    </row>
    <row r="64" spans="1:5" ht="15" customHeight="1">
      <c r="A64" s="1229"/>
      <c r="B64" s="1229"/>
      <c r="C64" s="1301"/>
      <c r="D64" s="1301"/>
      <c r="E64" s="1301"/>
    </row>
    <row r="65" spans="1:5" ht="24.75" customHeight="1">
      <c r="A65" s="1244"/>
      <c r="B65" s="1229"/>
      <c r="C65" s="1301"/>
      <c r="D65" s="1305"/>
      <c r="E65" s="1301"/>
    </row>
    <row r="66" ht="19.5" customHeight="1">
      <c r="A66" s="1304" t="s">
        <v>1151</v>
      </c>
    </row>
    <row r="67" spans="1:5" ht="17.25" customHeight="1" thickBot="1">
      <c r="A67" s="1221"/>
      <c r="E67" s="1222" t="s">
        <v>1758</v>
      </c>
    </row>
    <row r="68" spans="1:5" ht="39" customHeight="1" thickBot="1">
      <c r="A68" s="1157" t="s">
        <v>992</v>
      </c>
      <c r="B68" s="1157" t="s">
        <v>993</v>
      </c>
      <c r="C68" s="1159" t="s">
        <v>763</v>
      </c>
      <c r="D68" s="1159" t="s">
        <v>764</v>
      </c>
      <c r="E68" s="1159" t="s">
        <v>765</v>
      </c>
    </row>
    <row r="69" ht="15" customHeight="1">
      <c r="A69" s="1306"/>
    </row>
    <row r="70" spans="1:5" ht="15" customHeight="1">
      <c r="A70" s="1244" t="s">
        <v>593</v>
      </c>
      <c r="B70" s="1187" t="s">
        <v>1762</v>
      </c>
      <c r="C70" s="1220">
        <v>130</v>
      </c>
      <c r="D70" s="1220">
        <v>4</v>
      </c>
      <c r="E70" s="1230">
        <f>SUM(C70:D70)</f>
        <v>134</v>
      </c>
    </row>
    <row r="71" spans="1:5" ht="15" customHeight="1">
      <c r="A71" s="1244" t="s">
        <v>595</v>
      </c>
      <c r="B71" s="1187" t="s">
        <v>1763</v>
      </c>
      <c r="C71" s="1220">
        <v>52</v>
      </c>
      <c r="D71" s="1220">
        <v>25</v>
      </c>
      <c r="E71" s="1230">
        <f>SUM(C71:D71)</f>
        <v>77</v>
      </c>
    </row>
    <row r="72" spans="1:5" ht="15" customHeight="1">
      <c r="A72" s="1244" t="s">
        <v>597</v>
      </c>
      <c r="B72" s="1187" t="s">
        <v>1764</v>
      </c>
      <c r="C72" s="1230"/>
      <c r="D72" s="1230"/>
      <c r="E72" s="1230">
        <f>SUM(C72:D72)</f>
        <v>0</v>
      </c>
    </row>
    <row r="73" ht="15.75" customHeight="1" thickBot="1">
      <c r="A73" s="1307"/>
    </row>
    <row r="74" spans="1:5" ht="15" customHeight="1" thickBot="1">
      <c r="A74" s="1299" t="s">
        <v>1091</v>
      </c>
      <c r="B74" s="1299"/>
      <c r="C74" s="1300">
        <f>SUM(C70:C73)</f>
        <v>182</v>
      </c>
      <c r="D74" s="1300">
        <f>SUM(D70:D73)</f>
        <v>29</v>
      </c>
      <c r="E74" s="1300">
        <f>SUM(E70:E73)</f>
        <v>211</v>
      </c>
    </row>
    <row r="75" spans="1:5" ht="15" customHeight="1">
      <c r="A75" s="1229"/>
      <c r="B75" s="1229"/>
      <c r="C75" s="1301"/>
      <c r="D75" s="1301"/>
      <c r="E75" s="1301"/>
    </row>
    <row r="76" spans="1:5" ht="26.25" customHeight="1">
      <c r="A76" s="1244"/>
      <c r="B76" s="1229"/>
      <c r="C76" s="1301"/>
      <c r="D76" s="1305"/>
      <c r="E76" s="1301"/>
    </row>
    <row r="77" ht="20.25" customHeight="1">
      <c r="A77" s="1304" t="s">
        <v>1152</v>
      </c>
    </row>
    <row r="78" spans="1:5" ht="13.5" customHeight="1" thickBot="1">
      <c r="A78" s="1221"/>
      <c r="E78" s="1222" t="s">
        <v>1758</v>
      </c>
    </row>
    <row r="79" spans="1:5" ht="39" customHeight="1" thickBot="1">
      <c r="A79" s="1157" t="s">
        <v>992</v>
      </c>
      <c r="B79" s="1157" t="s">
        <v>993</v>
      </c>
      <c r="C79" s="1159" t="s">
        <v>763</v>
      </c>
      <c r="D79" s="1159" t="s">
        <v>764</v>
      </c>
      <c r="E79" s="1159" t="s">
        <v>765</v>
      </c>
    </row>
    <row r="80" ht="15" customHeight="1"/>
    <row r="81" spans="1:5" s="1187" customFormat="1" ht="15" customHeight="1">
      <c r="A81" s="1244" t="s">
        <v>593</v>
      </c>
      <c r="B81" s="1187" t="s">
        <v>1762</v>
      </c>
      <c r="C81" s="1230">
        <v>132</v>
      </c>
      <c r="D81" s="1230">
        <v>196</v>
      </c>
      <c r="E81" s="1230">
        <f>SUM(C81:D81)</f>
        <v>328</v>
      </c>
    </row>
    <row r="82" spans="1:5" s="1187" customFormat="1" ht="15" customHeight="1">
      <c r="A82" s="1244" t="s">
        <v>595</v>
      </c>
      <c r="B82" s="1187" t="s">
        <v>1763</v>
      </c>
      <c r="C82" s="1230">
        <v>47</v>
      </c>
      <c r="D82" s="1230">
        <v>112</v>
      </c>
      <c r="E82" s="1230">
        <f>SUM(C82:D82)</f>
        <v>159</v>
      </c>
    </row>
    <row r="83" spans="1:5" s="1187" customFormat="1" ht="15" customHeight="1">
      <c r="A83" s="1244" t="s">
        <v>597</v>
      </c>
      <c r="B83" s="1187" t="s">
        <v>1764</v>
      </c>
      <c r="C83" s="1230">
        <v>20</v>
      </c>
      <c r="D83" s="1230">
        <v>648</v>
      </c>
      <c r="E83" s="1230">
        <f>SUM(C83:D83)</f>
        <v>668</v>
      </c>
    </row>
    <row r="84" ht="15" customHeight="1" thickBot="1"/>
    <row r="85" spans="1:5" ht="15" customHeight="1" thickBot="1">
      <c r="A85" s="1299" t="s">
        <v>1091</v>
      </c>
      <c r="B85" s="1299"/>
      <c r="C85" s="1300">
        <f>SUM(C81:C84)</f>
        <v>199</v>
      </c>
      <c r="D85" s="1300">
        <f>SUM(D81:D84)</f>
        <v>956</v>
      </c>
      <c r="E85" s="1300">
        <f>SUM(E81:E84)</f>
        <v>1155</v>
      </c>
    </row>
    <row r="86" spans="1:5" ht="21" customHeight="1" thickBot="1">
      <c r="A86" s="1229"/>
      <c r="B86" s="1229"/>
      <c r="C86" s="1301"/>
      <c r="D86" s="1301"/>
      <c r="E86" s="1301"/>
    </row>
    <row r="87" spans="1:5" ht="18" customHeight="1" thickBot="1">
      <c r="A87" s="1232"/>
      <c r="B87" s="1233" t="s">
        <v>1153</v>
      </c>
      <c r="C87" s="1300">
        <f>SUM(C85,C74,C63)</f>
        <v>887</v>
      </c>
      <c r="D87" s="1300">
        <f>SUM(D85,D74,D63)</f>
        <v>1077</v>
      </c>
      <c r="E87" s="1300">
        <f>SUM(E85,E74,E63)</f>
        <v>1964</v>
      </c>
    </row>
    <row r="88" spans="1:5" ht="14.25" customHeight="1">
      <c r="A88" s="1229"/>
      <c r="B88" s="1229"/>
      <c r="C88" s="1301"/>
      <c r="D88" s="1301"/>
      <c r="E88" s="1301"/>
    </row>
    <row r="89" spans="1:5" ht="16.5" customHeight="1">
      <c r="A89" s="1308"/>
      <c r="B89" s="1229"/>
      <c r="C89" s="1301"/>
      <c r="D89" s="1305"/>
      <c r="E89" s="1130" t="s">
        <v>1154</v>
      </c>
    </row>
    <row r="90" ht="30.75" customHeight="1"/>
    <row r="91" ht="20.25" customHeight="1"/>
    <row r="92" ht="18.75" customHeight="1" thickBot="1">
      <c r="E92" s="1222" t="s">
        <v>1758</v>
      </c>
    </row>
    <row r="93" spans="1:5" ht="38.25" customHeight="1" thickBot="1">
      <c r="A93" s="1157" t="s">
        <v>576</v>
      </c>
      <c r="B93" s="1157" t="s">
        <v>993</v>
      </c>
      <c r="C93" s="1159" t="s">
        <v>763</v>
      </c>
      <c r="D93" s="1159" t="s">
        <v>764</v>
      </c>
      <c r="E93" s="1159" t="s">
        <v>765</v>
      </c>
    </row>
    <row r="94" ht="19.5" customHeight="1"/>
    <row r="95" spans="1:5" ht="19.5" customHeight="1">
      <c r="A95" s="1244" t="s">
        <v>593</v>
      </c>
      <c r="B95" s="1187" t="s">
        <v>436</v>
      </c>
      <c r="C95" s="1230">
        <v>330</v>
      </c>
      <c r="D95" s="1309">
        <v>1354</v>
      </c>
      <c r="E95" s="1230">
        <f aca="true" t="shared" si="1" ref="E95:E122">SUM(C95:D95)</f>
        <v>1684</v>
      </c>
    </row>
    <row r="96" spans="1:5" ht="19.5" customHeight="1">
      <c r="A96" s="1244" t="s">
        <v>595</v>
      </c>
      <c r="B96" s="1187" t="s">
        <v>437</v>
      </c>
      <c r="C96" s="1230">
        <v>10000</v>
      </c>
      <c r="D96" s="1309"/>
      <c r="E96" s="1230">
        <f t="shared" si="1"/>
        <v>10000</v>
      </c>
    </row>
    <row r="97" spans="1:5" ht="19.5" customHeight="1">
      <c r="A97" s="1244" t="s">
        <v>597</v>
      </c>
      <c r="B97" s="1187" t="s">
        <v>1155</v>
      </c>
      <c r="C97" s="1230">
        <v>10000</v>
      </c>
      <c r="D97" s="1309"/>
      <c r="E97" s="1230">
        <f t="shared" si="1"/>
        <v>10000</v>
      </c>
    </row>
    <row r="98" spans="1:5" ht="19.5" customHeight="1">
      <c r="A98" s="1244" t="s">
        <v>599</v>
      </c>
      <c r="B98" s="1231" t="s">
        <v>1156</v>
      </c>
      <c r="C98" s="1310">
        <v>1150</v>
      </c>
      <c r="D98" s="1310">
        <v>9250</v>
      </c>
      <c r="E98" s="1230">
        <f t="shared" si="1"/>
        <v>10400</v>
      </c>
    </row>
    <row r="99" spans="1:5" ht="19.5" customHeight="1">
      <c r="A99" s="1244" t="s">
        <v>609</v>
      </c>
      <c r="B99" s="1187" t="s">
        <v>1563</v>
      </c>
      <c r="C99" s="1310">
        <v>100</v>
      </c>
      <c r="D99" s="1311">
        <v>100</v>
      </c>
      <c r="E99" s="1230">
        <f t="shared" si="1"/>
        <v>200</v>
      </c>
    </row>
    <row r="100" spans="1:5" ht="19.5" customHeight="1">
      <c r="A100" s="1244" t="s">
        <v>611</v>
      </c>
      <c r="B100" s="1231" t="s">
        <v>1687</v>
      </c>
      <c r="C100" s="1312">
        <v>53</v>
      </c>
      <c r="D100" s="1312"/>
      <c r="E100" s="1230">
        <f t="shared" si="1"/>
        <v>53</v>
      </c>
    </row>
    <row r="101" spans="1:5" ht="19.5" customHeight="1">
      <c r="A101" s="1244" t="s">
        <v>613</v>
      </c>
      <c r="B101" s="1231" t="s">
        <v>1262</v>
      </c>
      <c r="C101" s="1312"/>
      <c r="D101" s="1312">
        <v>1500</v>
      </c>
      <c r="E101" s="1230">
        <f t="shared" si="1"/>
        <v>1500</v>
      </c>
    </row>
    <row r="102" spans="1:5" ht="19.5" customHeight="1">
      <c r="A102" s="1244" t="s">
        <v>615</v>
      </c>
      <c r="B102" s="1231" t="s">
        <v>1157</v>
      </c>
      <c r="C102" s="1312">
        <v>95</v>
      </c>
      <c r="D102" s="1312"/>
      <c r="E102" s="1230">
        <f t="shared" si="1"/>
        <v>95</v>
      </c>
    </row>
    <row r="103" spans="1:5" ht="19.5" customHeight="1">
      <c r="A103" s="1244" t="s">
        <v>624</v>
      </c>
      <c r="B103" s="1231" t="s">
        <v>1158</v>
      </c>
      <c r="C103" s="1312">
        <v>50</v>
      </c>
      <c r="D103" s="1312"/>
      <c r="E103" s="1230">
        <f t="shared" si="1"/>
        <v>50</v>
      </c>
    </row>
    <row r="104" spans="1:5" ht="19.5" customHeight="1">
      <c r="A104" s="1244" t="s">
        <v>626</v>
      </c>
      <c r="B104" s="1231" t="s">
        <v>1159</v>
      </c>
      <c r="C104" s="1312">
        <v>10000</v>
      </c>
      <c r="D104" s="1312"/>
      <c r="E104" s="1230">
        <f t="shared" si="1"/>
        <v>10000</v>
      </c>
    </row>
    <row r="105" spans="1:5" ht="15" customHeight="1">
      <c r="A105" s="1244" t="s">
        <v>633</v>
      </c>
      <c r="B105" s="1231" t="s">
        <v>1160</v>
      </c>
      <c r="C105" s="1312">
        <v>80</v>
      </c>
      <c r="D105" s="1312"/>
      <c r="E105" s="1230">
        <f t="shared" si="1"/>
        <v>80</v>
      </c>
    </row>
    <row r="106" spans="1:5" ht="18" customHeight="1">
      <c r="A106" s="1244" t="s">
        <v>635</v>
      </c>
      <c r="B106" s="1231" t="s">
        <v>395</v>
      </c>
      <c r="C106" s="1312"/>
      <c r="D106" s="1312">
        <v>10000</v>
      </c>
      <c r="E106" s="1230">
        <f t="shared" si="1"/>
        <v>10000</v>
      </c>
    </row>
    <row r="107" spans="1:5" ht="18" customHeight="1">
      <c r="A107" s="1244" t="s">
        <v>637</v>
      </c>
      <c r="B107" s="1231" t="s">
        <v>1161</v>
      </c>
      <c r="C107" s="1312"/>
      <c r="D107" s="1312">
        <v>500</v>
      </c>
      <c r="E107" s="1230">
        <f t="shared" si="1"/>
        <v>500</v>
      </c>
    </row>
    <row r="108" spans="1:5" ht="17.25" customHeight="1">
      <c r="A108" s="1244" t="s">
        <v>639</v>
      </c>
      <c r="B108" s="1231" t="s">
        <v>438</v>
      </c>
      <c r="C108" s="1312"/>
      <c r="D108" s="1312">
        <v>3000</v>
      </c>
      <c r="E108" s="1230">
        <f t="shared" si="1"/>
        <v>3000</v>
      </c>
    </row>
    <row r="109" spans="1:5" ht="19.5" customHeight="1">
      <c r="A109" s="1244" t="s">
        <v>641</v>
      </c>
      <c r="B109" s="1231" t="s">
        <v>1566</v>
      </c>
      <c r="C109" s="1312"/>
      <c r="D109" s="1312">
        <v>2000</v>
      </c>
      <c r="E109" s="1230">
        <f t="shared" si="1"/>
        <v>2000</v>
      </c>
    </row>
    <row r="110" spans="1:5" ht="19.5" customHeight="1">
      <c r="A110" s="1244" t="s">
        <v>664</v>
      </c>
      <c r="B110" s="1231" t="s">
        <v>1162</v>
      </c>
      <c r="C110" s="1312"/>
      <c r="D110" s="1312">
        <v>3000</v>
      </c>
      <c r="E110" s="1230">
        <f t="shared" si="1"/>
        <v>3000</v>
      </c>
    </row>
    <row r="111" spans="1:5" ht="19.5" customHeight="1">
      <c r="A111" s="1244" t="s">
        <v>671</v>
      </c>
      <c r="B111" s="1231" t="s">
        <v>1565</v>
      </c>
      <c r="C111" s="1312"/>
      <c r="D111" s="1312">
        <v>3000</v>
      </c>
      <c r="E111" s="1230">
        <f t="shared" si="1"/>
        <v>3000</v>
      </c>
    </row>
    <row r="112" spans="1:5" ht="19.5" customHeight="1">
      <c r="A112" s="1244" t="s">
        <v>678</v>
      </c>
      <c r="B112" s="1231" t="s">
        <v>1163</v>
      </c>
      <c r="C112" s="1312"/>
      <c r="D112" s="1312">
        <v>10000</v>
      </c>
      <c r="E112" s="1230">
        <f t="shared" si="1"/>
        <v>10000</v>
      </c>
    </row>
    <row r="113" spans="1:5" ht="19.5" customHeight="1">
      <c r="A113" s="1244" t="s">
        <v>685</v>
      </c>
      <c r="B113" s="1231" t="s">
        <v>1164</v>
      </c>
      <c r="C113" s="1312"/>
      <c r="D113" s="1312">
        <v>500</v>
      </c>
      <c r="E113" s="1230">
        <f t="shared" si="1"/>
        <v>500</v>
      </c>
    </row>
    <row r="114" spans="1:5" ht="19.5" customHeight="1">
      <c r="A114" s="1244" t="s">
        <v>704</v>
      </c>
      <c r="B114" s="1231" t="s">
        <v>1251</v>
      </c>
      <c r="C114" s="1312"/>
      <c r="D114" s="1312">
        <v>300</v>
      </c>
      <c r="E114" s="1230">
        <f t="shared" si="1"/>
        <v>300</v>
      </c>
    </row>
    <row r="115" spans="1:5" ht="19.5" customHeight="1">
      <c r="A115" s="1244" t="s">
        <v>720</v>
      </c>
      <c r="B115" s="1231" t="s">
        <v>1165</v>
      </c>
      <c r="C115" s="1312"/>
      <c r="D115" s="1312">
        <v>2000</v>
      </c>
      <c r="E115" s="1230">
        <f t="shared" si="1"/>
        <v>2000</v>
      </c>
    </row>
    <row r="116" spans="1:5" ht="19.5" customHeight="1">
      <c r="A116" s="1244" t="s">
        <v>726</v>
      </c>
      <c r="B116" s="1231" t="s">
        <v>1166</v>
      </c>
      <c r="C116" s="1312"/>
      <c r="D116" s="1312">
        <v>5000</v>
      </c>
      <c r="E116" s="1230">
        <f t="shared" si="1"/>
        <v>5000</v>
      </c>
    </row>
    <row r="117" spans="1:5" ht="19.5" customHeight="1">
      <c r="A117" s="1244" t="s">
        <v>728</v>
      </c>
      <c r="B117" s="1231" t="s">
        <v>1167</v>
      </c>
      <c r="C117" s="1312"/>
      <c r="D117" s="1312">
        <v>6988</v>
      </c>
      <c r="E117" s="1230">
        <f t="shared" si="1"/>
        <v>6988</v>
      </c>
    </row>
    <row r="118" spans="1:5" ht="19.5" customHeight="1">
      <c r="A118" s="1244" t="s">
        <v>732</v>
      </c>
      <c r="B118" s="1231" t="s">
        <v>1168</v>
      </c>
      <c r="C118" s="1312"/>
      <c r="D118" s="1312">
        <v>17747</v>
      </c>
      <c r="E118" s="1230">
        <f t="shared" si="1"/>
        <v>17747</v>
      </c>
    </row>
    <row r="119" spans="1:5" ht="19.5" customHeight="1">
      <c r="A119" s="1244" t="s">
        <v>750</v>
      </c>
      <c r="B119" s="1231" t="s">
        <v>1169</v>
      </c>
      <c r="C119" s="1312"/>
      <c r="D119" s="1312">
        <v>6866</v>
      </c>
      <c r="E119" s="1230">
        <f t="shared" si="1"/>
        <v>6866</v>
      </c>
    </row>
    <row r="120" spans="1:5" ht="19.5" customHeight="1">
      <c r="A120" s="1244" t="s">
        <v>754</v>
      </c>
      <c r="B120" s="1231" t="s">
        <v>1170</v>
      </c>
      <c r="C120" s="1312"/>
      <c r="D120" s="1312">
        <v>1000</v>
      </c>
      <c r="E120" s="1230">
        <f t="shared" si="1"/>
        <v>1000</v>
      </c>
    </row>
    <row r="121" spans="1:5" ht="19.5" customHeight="1">
      <c r="A121" s="1244" t="s">
        <v>756</v>
      </c>
      <c r="B121" s="1231" t="s">
        <v>1171</v>
      </c>
      <c r="C121" s="1312"/>
      <c r="D121" s="1312">
        <v>4500</v>
      </c>
      <c r="E121" s="1230">
        <f t="shared" si="1"/>
        <v>4500</v>
      </c>
    </row>
    <row r="122" ht="18" customHeight="1" thickBot="1">
      <c r="E122" s="1220">
        <f t="shared" si="1"/>
        <v>0</v>
      </c>
    </row>
    <row r="123" spans="1:5" s="1213" customFormat="1" ht="15" customHeight="1" thickBot="1">
      <c r="A123" s="1299" t="s">
        <v>1172</v>
      </c>
      <c r="B123" s="1299"/>
      <c r="C123" s="1300">
        <f>SUM(C95:C122)</f>
        <v>31858</v>
      </c>
      <c r="D123" s="1300">
        <f>SUM(D95:D122)</f>
        <v>88605</v>
      </c>
      <c r="E123" s="1300">
        <f>SUM(E95:E122)</f>
        <v>120463</v>
      </c>
    </row>
    <row r="124" spans="1:5" s="1213" customFormat="1" ht="15" customHeight="1">
      <c r="A124" s="1313"/>
      <c r="B124" s="1313"/>
      <c r="C124" s="1301"/>
      <c r="D124" s="1301"/>
      <c r="E124" s="1301"/>
    </row>
    <row r="125" spans="1:5" s="1213" customFormat="1" ht="15" customHeight="1">
      <c r="A125" s="1314" t="s">
        <v>1134</v>
      </c>
      <c r="B125" s="1314"/>
      <c r="C125" s="1301"/>
      <c r="D125" s="1301"/>
      <c r="E125" s="1301"/>
    </row>
    <row r="126" spans="1:5" ht="17.25" customHeight="1">
      <c r="A126" s="1244"/>
      <c r="B126" s="1229"/>
      <c r="C126" s="1301"/>
      <c r="D126" s="1301"/>
      <c r="E126" s="1130" t="s">
        <v>1173</v>
      </c>
    </row>
    <row r="127" spans="1:4" ht="21" customHeight="1">
      <c r="A127" s="1308"/>
      <c r="B127" s="1229"/>
      <c r="C127" s="1301"/>
      <c r="D127" s="1305"/>
    </row>
    <row r="128" ht="27" customHeight="1"/>
    <row r="129" ht="17.25" customHeight="1"/>
    <row r="130" ht="19.5" customHeight="1" thickBot="1">
      <c r="E130" s="1222" t="s">
        <v>1758</v>
      </c>
    </row>
    <row r="131" spans="1:5" ht="39" customHeight="1" thickBot="1">
      <c r="A131" s="1157" t="s">
        <v>576</v>
      </c>
      <c r="B131" s="1157" t="s">
        <v>993</v>
      </c>
      <c r="C131" s="1159" t="s">
        <v>763</v>
      </c>
      <c r="D131" s="1159" t="s">
        <v>764</v>
      </c>
      <c r="E131" s="1159" t="s">
        <v>765</v>
      </c>
    </row>
    <row r="132" ht="18" customHeight="1"/>
    <row r="133" spans="1:5" ht="18" customHeight="1">
      <c r="A133" s="1263" t="s">
        <v>593</v>
      </c>
      <c r="B133" s="1172" t="s">
        <v>1744</v>
      </c>
      <c r="C133" s="1220">
        <v>1150</v>
      </c>
      <c r="D133" s="1220">
        <v>3609</v>
      </c>
      <c r="E133" s="1220">
        <f>SUM(C133:D133)</f>
        <v>4759</v>
      </c>
    </row>
    <row r="134" spans="1:5" ht="18" customHeight="1">
      <c r="A134" s="1244" t="s">
        <v>595</v>
      </c>
      <c r="B134" s="1187" t="s">
        <v>1859</v>
      </c>
      <c r="C134" s="1230">
        <v>200</v>
      </c>
      <c r="D134" s="1309">
        <v>1695</v>
      </c>
      <c r="E134" s="1230">
        <f>SUM(C134:D134)</f>
        <v>1895</v>
      </c>
    </row>
    <row r="135" ht="10.5" customHeight="1" thickBot="1"/>
    <row r="136" spans="1:5" ht="15" customHeight="1" thickBot="1">
      <c r="A136" s="1299" t="s">
        <v>1174</v>
      </c>
      <c r="B136" s="1299"/>
      <c r="C136" s="1300">
        <f>SUM(C133:C135)</f>
        <v>1350</v>
      </c>
      <c r="D136" s="1300">
        <f>SUM(D133:D135)</f>
        <v>5304</v>
      </c>
      <c r="E136" s="1300">
        <f>SUM(E132:E135)</f>
        <v>6654</v>
      </c>
    </row>
    <row r="137" spans="1:5" ht="15" customHeight="1">
      <c r="A137" s="1229"/>
      <c r="B137" s="1229"/>
      <c r="C137" s="1301"/>
      <c r="D137" s="1301"/>
      <c r="E137" s="1301"/>
    </row>
    <row r="138" spans="1:5" ht="15" customHeight="1">
      <c r="A138" s="1229"/>
      <c r="B138" s="1229"/>
      <c r="C138" s="1301"/>
      <c r="D138" s="1301"/>
      <c r="E138" s="1301"/>
    </row>
    <row r="139" spans="1:5" ht="15.75" customHeight="1">
      <c r="A139" s="1244"/>
      <c r="B139" s="1229"/>
      <c r="C139" s="1301"/>
      <c r="D139" s="1301"/>
      <c r="E139" s="1301"/>
    </row>
    <row r="140" spans="1:5" ht="15" customHeight="1">
      <c r="A140" s="1285"/>
      <c r="E140" s="1130" t="s">
        <v>1175</v>
      </c>
    </row>
    <row r="141" spans="1:5" ht="15" customHeight="1">
      <c r="A141" s="1285"/>
      <c r="E141" s="1130"/>
    </row>
    <row r="142" ht="18" customHeight="1"/>
    <row r="143" ht="15.75" customHeight="1"/>
    <row r="144" ht="18.75" customHeight="1" thickBot="1">
      <c r="E144" s="1222" t="s">
        <v>1758</v>
      </c>
    </row>
    <row r="145" spans="1:5" ht="38.25" customHeight="1" thickBot="1">
      <c r="A145" s="1157" t="s">
        <v>576</v>
      </c>
      <c r="B145" s="1157" t="s">
        <v>993</v>
      </c>
      <c r="C145" s="1159" t="s">
        <v>763</v>
      </c>
      <c r="D145" s="1159" t="s">
        <v>764</v>
      </c>
      <c r="E145" s="1159" t="s">
        <v>765</v>
      </c>
    </row>
    <row r="146" ht="9.75" customHeight="1"/>
    <row r="147" spans="1:5" ht="13.5" customHeight="1">
      <c r="A147" s="1244" t="s">
        <v>593</v>
      </c>
      <c r="B147" s="1187" t="s">
        <v>1617</v>
      </c>
      <c r="C147" s="1309"/>
      <c r="D147" s="1230">
        <v>1099</v>
      </c>
      <c r="E147" s="1230">
        <f aca="true" t="shared" si="2" ref="E147:E154">SUM(C147:D147)</f>
        <v>1099</v>
      </c>
    </row>
    <row r="148" spans="1:5" ht="13.5" customHeight="1">
      <c r="A148" s="1244" t="s">
        <v>595</v>
      </c>
      <c r="B148" s="1231" t="s">
        <v>1176</v>
      </c>
      <c r="C148" s="1309"/>
      <c r="D148" s="1230">
        <v>7500</v>
      </c>
      <c r="E148" s="1230">
        <f t="shared" si="2"/>
        <v>7500</v>
      </c>
    </row>
    <row r="149" spans="1:5" ht="13.5" customHeight="1">
      <c r="A149" s="1244" t="s">
        <v>597</v>
      </c>
      <c r="B149" s="1231" t="s">
        <v>1177</v>
      </c>
      <c r="C149" s="1309"/>
      <c r="D149" s="1310">
        <v>69262</v>
      </c>
      <c r="E149" s="1310">
        <f t="shared" si="2"/>
        <v>69262</v>
      </c>
    </row>
    <row r="150" spans="1:5" ht="13.5" customHeight="1">
      <c r="A150" s="1244" t="s">
        <v>599</v>
      </c>
      <c r="B150" s="1231" t="s">
        <v>1655</v>
      </c>
      <c r="C150" s="1309"/>
      <c r="D150" s="1310">
        <v>20909</v>
      </c>
      <c r="E150" s="1310">
        <f t="shared" si="2"/>
        <v>20909</v>
      </c>
    </row>
    <row r="151" spans="1:5" ht="13.5" customHeight="1">
      <c r="A151" s="1244" t="s">
        <v>609</v>
      </c>
      <c r="B151" s="1231" t="s">
        <v>1647</v>
      </c>
      <c r="C151" s="1309"/>
      <c r="D151" s="1310">
        <v>21674</v>
      </c>
      <c r="E151" s="1310">
        <f t="shared" si="2"/>
        <v>21674</v>
      </c>
    </row>
    <row r="152" spans="1:5" ht="13.5" customHeight="1">
      <c r="A152" s="1244" t="s">
        <v>611</v>
      </c>
      <c r="B152" s="1231" t="s">
        <v>1178</v>
      </c>
      <c r="C152" s="1309"/>
      <c r="D152" s="1310">
        <v>20000</v>
      </c>
      <c r="E152" s="1310">
        <f t="shared" si="2"/>
        <v>20000</v>
      </c>
    </row>
    <row r="153" spans="1:5" ht="13.5" customHeight="1">
      <c r="A153" s="1244" t="s">
        <v>613</v>
      </c>
      <c r="B153" s="1231" t="s">
        <v>1179</v>
      </c>
      <c r="C153" s="1309"/>
      <c r="D153" s="1310">
        <v>10000</v>
      </c>
      <c r="E153" s="1310">
        <f t="shared" si="2"/>
        <v>10000</v>
      </c>
    </row>
    <row r="154" spans="1:5" ht="13.5" customHeight="1">
      <c r="A154" s="1244" t="s">
        <v>615</v>
      </c>
      <c r="B154" s="1231" t="s">
        <v>1180</v>
      </c>
      <c r="C154" s="1309"/>
      <c r="D154" s="1310">
        <v>25000</v>
      </c>
      <c r="E154" s="1310">
        <f t="shared" si="2"/>
        <v>25000</v>
      </c>
    </row>
    <row r="155" ht="13.5" customHeight="1" thickBot="1"/>
    <row r="156" spans="1:5" s="1213" customFormat="1" ht="15" customHeight="1" thickBot="1">
      <c r="A156" s="1299" t="s">
        <v>1181</v>
      </c>
      <c r="B156" s="1299"/>
      <c r="C156" s="1300">
        <f>SUM(C147:C155)</f>
        <v>0</v>
      </c>
      <c r="D156" s="1300">
        <f>SUM(D147:D155)</f>
        <v>175444</v>
      </c>
      <c r="E156" s="1300">
        <f>SUM(E147:E155)</f>
        <v>175444</v>
      </c>
    </row>
    <row r="157" spans="1:5" s="1213" customFormat="1" ht="15" customHeight="1">
      <c r="A157" s="1313"/>
      <c r="B157" s="1313"/>
      <c r="C157" s="1301"/>
      <c r="D157" s="1301"/>
      <c r="E157" s="1301"/>
    </row>
    <row r="158" spans="1:5" s="1213" customFormat="1" ht="15" customHeight="1">
      <c r="A158" s="1314" t="s">
        <v>1134</v>
      </c>
      <c r="B158" s="1314"/>
      <c r="C158" s="1301"/>
      <c r="D158" s="1301"/>
      <c r="E158" s="1301"/>
    </row>
    <row r="160" ht="13.5" customHeight="1">
      <c r="A160" s="1221"/>
    </row>
  </sheetData>
  <mergeCells count="12">
    <mergeCell ref="A85:B85"/>
    <mergeCell ref="A125:B125"/>
    <mergeCell ref="A158:B158"/>
    <mergeCell ref="A34:B34"/>
    <mergeCell ref="A47:B47"/>
    <mergeCell ref="A20:B20"/>
    <mergeCell ref="A123:B123"/>
    <mergeCell ref="A41:E41"/>
    <mergeCell ref="A156:B156"/>
    <mergeCell ref="A63:B63"/>
    <mergeCell ref="A136:B136"/>
    <mergeCell ref="A74:B7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5" r:id="rId2"/>
  <rowBreaks count="3" manualBreakCount="3">
    <brk id="48" max="255" man="1"/>
    <brk id="88" max="255" man="1"/>
    <brk id="12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</sheetPr>
  <dimension ref="A1:E43"/>
  <sheetViews>
    <sheetView showGridLines="0" workbookViewId="0" topLeftCell="A4">
      <selection activeCell="C1" sqref="C1:E1"/>
    </sheetView>
  </sheetViews>
  <sheetFormatPr defaultColWidth="9.140625" defaultRowHeight="12.75"/>
  <cols>
    <col min="1" max="1" width="4.8515625" style="871" customWidth="1"/>
    <col min="2" max="2" width="59.28125" style="1" customWidth="1"/>
    <col min="3" max="3" width="14.140625" style="1" customWidth="1"/>
    <col min="4" max="4" width="12.28125" style="1" customWidth="1"/>
    <col min="5" max="5" width="11.00390625" style="1317" customWidth="1"/>
    <col min="6" max="16384" width="9.140625" style="1" customWidth="1"/>
  </cols>
  <sheetData>
    <row r="1" spans="1:5" ht="15" customHeight="1">
      <c r="A1" s="1" t="s">
        <v>1752</v>
      </c>
      <c r="E1" s="1315" t="s">
        <v>1182</v>
      </c>
    </row>
    <row r="2" ht="37.5" customHeight="1">
      <c r="A2" s="1316"/>
    </row>
    <row r="3" ht="30" customHeight="1"/>
    <row r="4" ht="15" customHeight="1" thickBot="1"/>
    <row r="5" spans="1:5" ht="66" customHeight="1" thickBot="1">
      <c r="A5" s="1318" t="s">
        <v>576</v>
      </c>
      <c r="B5" s="1319" t="s">
        <v>1540</v>
      </c>
      <c r="C5" s="1320" t="s">
        <v>1183</v>
      </c>
      <c r="D5" s="1320" t="s">
        <v>1184</v>
      </c>
      <c r="E5" s="1321" t="s">
        <v>1185</v>
      </c>
    </row>
    <row r="6" spans="1:5" ht="9" customHeight="1">
      <c r="A6" s="1322"/>
      <c r="B6" s="1323"/>
      <c r="C6" s="1322"/>
      <c r="D6" s="1322"/>
      <c r="E6" s="1324"/>
    </row>
    <row r="7" spans="1:5" s="1327" customFormat="1" ht="15" customHeight="1">
      <c r="A7" s="1325" t="s">
        <v>593</v>
      </c>
      <c r="B7" s="1326" t="s">
        <v>380</v>
      </c>
      <c r="C7" s="1327">
        <v>168</v>
      </c>
      <c r="D7" s="1327">
        <v>168</v>
      </c>
      <c r="E7" s="1328">
        <v>158</v>
      </c>
    </row>
    <row r="8" spans="1:5" s="1327" customFormat="1" ht="15" customHeight="1">
      <c r="A8" s="1325" t="s">
        <v>595</v>
      </c>
      <c r="B8" s="1326" t="s">
        <v>1775</v>
      </c>
      <c r="C8" s="1327">
        <v>66</v>
      </c>
      <c r="D8" s="1327">
        <v>67</v>
      </c>
      <c r="E8" s="1328">
        <v>65</v>
      </c>
    </row>
    <row r="9" spans="1:5" s="1327" customFormat="1" ht="15" customHeight="1">
      <c r="A9" s="1325" t="s">
        <v>597</v>
      </c>
      <c r="B9" s="1326" t="s">
        <v>1186</v>
      </c>
      <c r="C9" s="1327">
        <v>108</v>
      </c>
      <c r="D9" s="1327">
        <v>110</v>
      </c>
      <c r="E9" s="1328">
        <v>107</v>
      </c>
    </row>
    <row r="10" spans="1:5" s="1327" customFormat="1" ht="15" customHeight="1">
      <c r="A10" s="1325" t="s">
        <v>599</v>
      </c>
      <c r="B10" s="1329" t="s">
        <v>1187</v>
      </c>
      <c r="C10" s="1187">
        <v>228</v>
      </c>
      <c r="D10" s="1187">
        <v>228</v>
      </c>
      <c r="E10" s="1328">
        <v>223</v>
      </c>
    </row>
    <row r="11" spans="1:5" s="1327" customFormat="1" ht="12.75">
      <c r="A11" s="1325" t="s">
        <v>609</v>
      </c>
      <c r="B11" s="1326" t="s">
        <v>473</v>
      </c>
      <c r="C11" s="1187">
        <v>100</v>
      </c>
      <c r="D11" s="1187">
        <v>100</v>
      </c>
      <c r="E11" s="1328">
        <v>100</v>
      </c>
    </row>
    <row r="12" spans="1:5" s="1327" customFormat="1" ht="15" customHeight="1">
      <c r="A12" s="1325" t="s">
        <v>611</v>
      </c>
      <c r="B12" s="1326" t="s">
        <v>1783</v>
      </c>
      <c r="C12" s="1187">
        <v>85</v>
      </c>
      <c r="D12" s="1187">
        <v>85</v>
      </c>
      <c r="E12" s="1328">
        <v>83</v>
      </c>
    </row>
    <row r="13" spans="1:5" s="1327" customFormat="1" ht="15" customHeight="1">
      <c r="A13" s="1325" t="s">
        <v>613</v>
      </c>
      <c r="B13" s="1326" t="s">
        <v>1188</v>
      </c>
      <c r="C13" s="1187">
        <v>75</v>
      </c>
      <c r="D13" s="1187">
        <v>78</v>
      </c>
      <c r="E13" s="1328">
        <v>76</v>
      </c>
    </row>
    <row r="14" spans="1:5" s="1327" customFormat="1" ht="15" customHeight="1">
      <c r="A14" s="1325" t="s">
        <v>615</v>
      </c>
      <c r="B14" s="1326" t="s">
        <v>1784</v>
      </c>
      <c r="C14" s="1187">
        <v>94</v>
      </c>
      <c r="D14" s="1187">
        <v>94</v>
      </c>
      <c r="E14" s="1328">
        <v>90</v>
      </c>
    </row>
    <row r="15" spans="1:5" s="1327" customFormat="1" ht="15" customHeight="1">
      <c r="A15" s="1325" t="s">
        <v>624</v>
      </c>
      <c r="B15" s="1326" t="s">
        <v>465</v>
      </c>
      <c r="C15" s="1187">
        <v>67</v>
      </c>
      <c r="D15" s="1187">
        <v>67</v>
      </c>
      <c r="E15" s="1328">
        <v>65</v>
      </c>
    </row>
    <row r="16" spans="1:5" s="1327" customFormat="1" ht="15" customHeight="1">
      <c r="A16" s="1325" t="s">
        <v>626</v>
      </c>
      <c r="B16" s="1326" t="s">
        <v>1785</v>
      </c>
      <c r="C16" s="1187">
        <v>81</v>
      </c>
      <c r="D16" s="1187">
        <v>80</v>
      </c>
      <c r="E16" s="1328">
        <v>79</v>
      </c>
    </row>
    <row r="17" spans="1:5" s="1327" customFormat="1" ht="15" customHeight="1">
      <c r="A17" s="1325" t="s">
        <v>633</v>
      </c>
      <c r="B17" s="1326" t="s">
        <v>1786</v>
      </c>
      <c r="C17" s="1187">
        <v>48</v>
      </c>
      <c r="D17" s="1187">
        <v>47</v>
      </c>
      <c r="E17" s="1328">
        <v>44</v>
      </c>
    </row>
    <row r="18" spans="1:5" s="1327" customFormat="1" ht="15" customHeight="1">
      <c r="A18" s="1325" t="s">
        <v>635</v>
      </c>
      <c r="B18" s="1326" t="s">
        <v>1787</v>
      </c>
      <c r="C18" s="1187">
        <v>46</v>
      </c>
      <c r="D18" s="1187">
        <v>46</v>
      </c>
      <c r="E18" s="1328">
        <v>46</v>
      </c>
    </row>
    <row r="19" spans="1:5" s="1327" customFormat="1" ht="15" customHeight="1">
      <c r="A19" s="1325" t="s">
        <v>637</v>
      </c>
      <c r="B19" s="1326" t="s">
        <v>1788</v>
      </c>
      <c r="C19" s="1187">
        <v>66</v>
      </c>
      <c r="D19" s="1187">
        <v>66</v>
      </c>
      <c r="E19" s="1328">
        <v>66</v>
      </c>
    </row>
    <row r="20" spans="1:5" s="1327" customFormat="1" ht="15" customHeight="1">
      <c r="A20" s="1325" t="s">
        <v>639</v>
      </c>
      <c r="B20" s="1326" t="s">
        <v>1706</v>
      </c>
      <c r="C20" s="1187">
        <v>40</v>
      </c>
      <c r="D20" s="1187">
        <v>40</v>
      </c>
      <c r="E20" s="1328">
        <v>40</v>
      </c>
    </row>
    <row r="21" spans="1:5" s="1327" customFormat="1" ht="15" customHeight="1">
      <c r="A21" s="1325" t="s">
        <v>641</v>
      </c>
      <c r="B21" s="1326" t="s">
        <v>1789</v>
      </c>
      <c r="C21" s="1187">
        <v>511</v>
      </c>
      <c r="D21" s="1187">
        <v>519</v>
      </c>
      <c r="E21" s="1328">
        <v>519</v>
      </c>
    </row>
    <row r="22" spans="1:5" s="1327" customFormat="1" ht="15" customHeight="1">
      <c r="A22" s="1325" t="s">
        <v>664</v>
      </c>
      <c r="B22" s="1326" t="s">
        <v>1901</v>
      </c>
      <c r="C22" s="1187">
        <v>20</v>
      </c>
      <c r="D22" s="1187">
        <v>20</v>
      </c>
      <c r="E22" s="1328">
        <v>19</v>
      </c>
    </row>
    <row r="23" spans="1:5" s="1327" customFormat="1" ht="15" customHeight="1">
      <c r="A23" s="1325" t="s">
        <v>671</v>
      </c>
      <c r="B23" s="1326" t="s">
        <v>1815</v>
      </c>
      <c r="C23" s="1187">
        <v>50</v>
      </c>
      <c r="D23" s="1187">
        <v>50</v>
      </c>
      <c r="E23" s="1328">
        <v>49</v>
      </c>
    </row>
    <row r="24" spans="1:5" s="1327" customFormat="1" ht="15" customHeight="1">
      <c r="A24" s="1325" t="s">
        <v>678</v>
      </c>
      <c r="B24" s="1326" t="s">
        <v>1904</v>
      </c>
      <c r="C24" s="1187">
        <v>114</v>
      </c>
      <c r="D24" s="1187">
        <v>176</v>
      </c>
      <c r="E24" s="1328">
        <v>136</v>
      </c>
    </row>
    <row r="25" spans="1:5" s="1327" customFormat="1" ht="15" customHeight="1">
      <c r="A25" s="1325"/>
      <c r="B25" s="1326" t="s">
        <v>1189</v>
      </c>
      <c r="C25" s="1187"/>
      <c r="D25" s="1187">
        <v>59</v>
      </c>
      <c r="E25" s="1328">
        <v>24</v>
      </c>
    </row>
    <row r="26" spans="1:5" s="1327" customFormat="1" ht="15" customHeight="1">
      <c r="A26" s="1325" t="s">
        <v>685</v>
      </c>
      <c r="B26" s="1326" t="s">
        <v>1813</v>
      </c>
      <c r="C26" s="1187">
        <v>32</v>
      </c>
      <c r="D26" s="1187">
        <v>32</v>
      </c>
      <c r="E26" s="1328">
        <v>32</v>
      </c>
    </row>
    <row r="27" spans="1:5" s="1327" customFormat="1" ht="15" customHeight="1">
      <c r="A27" s="1325" t="s">
        <v>704</v>
      </c>
      <c r="B27" s="1326" t="s">
        <v>1814</v>
      </c>
      <c r="C27" s="1327">
        <v>95</v>
      </c>
      <c r="D27" s="1187">
        <v>95</v>
      </c>
      <c r="E27" s="1328">
        <v>93</v>
      </c>
    </row>
    <row r="28" spans="1:5" s="1327" customFormat="1" ht="15" customHeight="1">
      <c r="A28" s="1325" t="s">
        <v>720</v>
      </c>
      <c r="B28" s="1326" t="s">
        <v>384</v>
      </c>
      <c r="C28" s="1327">
        <v>5</v>
      </c>
      <c r="D28" s="1187">
        <v>5</v>
      </c>
      <c r="E28" s="1328">
        <v>4</v>
      </c>
    </row>
    <row r="29" spans="1:5" s="1327" customFormat="1" ht="15" customHeight="1">
      <c r="A29" s="1325" t="s">
        <v>726</v>
      </c>
      <c r="B29" s="1329" t="s">
        <v>1190</v>
      </c>
      <c r="C29" s="1327">
        <v>6</v>
      </c>
      <c r="D29" s="1187"/>
      <c r="E29" s="1328">
        <v>5</v>
      </c>
    </row>
    <row r="30" spans="1:5" s="1327" customFormat="1" ht="15" customHeight="1">
      <c r="A30" s="1325" t="s">
        <v>728</v>
      </c>
      <c r="B30" s="1326" t="s">
        <v>418</v>
      </c>
      <c r="D30" s="1187">
        <v>11</v>
      </c>
      <c r="E30" s="1328">
        <v>3</v>
      </c>
    </row>
    <row r="31" ht="13.5" thickBot="1"/>
    <row r="32" spans="1:5" ht="13.5" customHeight="1" thickBot="1">
      <c r="A32" s="1330" t="s">
        <v>1191</v>
      </c>
      <c r="B32" s="1331"/>
      <c r="C32" s="1332">
        <f>SUM(C7:C31)</f>
        <v>2105</v>
      </c>
      <c r="D32" s="1332">
        <f>SUM(D26:D30)+SUM(D7:D24)</f>
        <v>2184</v>
      </c>
      <c r="E32" s="1332">
        <f>SUM(E26:E30)+SUM(E7:E24)</f>
        <v>2102</v>
      </c>
    </row>
    <row r="34" spans="1:5" s="1327" customFormat="1" ht="14.25" customHeight="1">
      <c r="A34" s="1325">
        <v>24</v>
      </c>
      <c r="B34" s="1327" t="s">
        <v>1473</v>
      </c>
      <c r="C34" s="1327">
        <f>SUM(C36:C40)</f>
        <v>276</v>
      </c>
      <c r="D34" s="1327">
        <f>SUM(D36:D40)</f>
        <v>276</v>
      </c>
      <c r="E34" s="1327">
        <f>SUM(E36:E40)</f>
        <v>306</v>
      </c>
    </row>
    <row r="35" spans="1:5" s="1327" customFormat="1" ht="14.25" customHeight="1">
      <c r="A35" s="1325"/>
      <c r="B35" s="1327" t="s">
        <v>1192</v>
      </c>
      <c r="E35" s="1328"/>
    </row>
    <row r="36" spans="1:5" s="1327" customFormat="1" ht="14.25" customHeight="1">
      <c r="A36" s="1325"/>
      <c r="B36" s="1327" t="s">
        <v>1193</v>
      </c>
      <c r="C36" s="1327">
        <v>249</v>
      </c>
      <c r="D36" s="1327">
        <v>248</v>
      </c>
      <c r="E36" s="1328">
        <v>244</v>
      </c>
    </row>
    <row r="37" spans="1:5" s="1327" customFormat="1" ht="14.25" customHeight="1">
      <c r="A37" s="1325"/>
      <c r="B37" s="1327" t="s">
        <v>1189</v>
      </c>
      <c r="D37" s="1327">
        <v>2</v>
      </c>
      <c r="E37" s="1328">
        <v>1</v>
      </c>
    </row>
    <row r="38" spans="1:5" s="1327" customFormat="1" ht="14.25" customHeight="1">
      <c r="A38" s="1325"/>
      <c r="B38" s="1327" t="s">
        <v>1194</v>
      </c>
      <c r="C38" s="1327">
        <v>24</v>
      </c>
      <c r="D38" s="1327">
        <v>23</v>
      </c>
      <c r="E38" s="1328">
        <v>19</v>
      </c>
    </row>
    <row r="39" spans="1:5" s="1327" customFormat="1" ht="14.25" customHeight="1">
      <c r="A39" s="1325"/>
      <c r="B39" s="1327" t="s">
        <v>1195</v>
      </c>
      <c r="C39" s="1327">
        <v>3</v>
      </c>
      <c r="D39" s="1327">
        <v>3</v>
      </c>
      <c r="E39" s="1328">
        <v>3</v>
      </c>
    </row>
    <row r="40" spans="1:5" s="1327" customFormat="1" ht="14.25" customHeight="1">
      <c r="A40" s="1325"/>
      <c r="B40" s="1327" t="s">
        <v>1196</v>
      </c>
      <c r="E40" s="1328">
        <v>39</v>
      </c>
    </row>
    <row r="41" spans="1:5" s="1327" customFormat="1" ht="14.25" customHeight="1">
      <c r="A41" s="1325">
        <v>25</v>
      </c>
      <c r="B41" s="1327" t="s">
        <v>1197</v>
      </c>
      <c r="C41" s="1327">
        <v>1</v>
      </c>
      <c r="D41" s="1327">
        <v>1</v>
      </c>
      <c r="E41" s="1328">
        <v>1</v>
      </c>
    </row>
    <row r="42" ht="13.5" thickBot="1"/>
    <row r="43" spans="1:5" ht="14.25" customHeight="1" thickBot="1">
      <c r="A43" s="1330" t="s">
        <v>1198</v>
      </c>
      <c r="B43" s="1331"/>
      <c r="C43" s="1332">
        <f>C32+C34+C41</f>
        <v>2382</v>
      </c>
      <c r="D43" s="1332">
        <f>D32+D34+D41-D37</f>
        <v>2459</v>
      </c>
      <c r="E43" s="1332">
        <f>E32+E34+E41-E37</f>
        <v>2408</v>
      </c>
    </row>
  </sheetData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1"/>
  </sheetPr>
  <dimension ref="A1:F43"/>
  <sheetViews>
    <sheetView showGridLines="0" workbookViewId="0" topLeftCell="A1">
      <selection activeCell="C1" sqref="C1:E1"/>
    </sheetView>
  </sheetViews>
  <sheetFormatPr defaultColWidth="9.140625" defaultRowHeight="12.75"/>
  <cols>
    <col min="1" max="1" width="5.421875" style="871" customWidth="1"/>
    <col min="2" max="2" width="48.00390625" style="1" customWidth="1"/>
    <col min="3" max="3" width="14.00390625" style="1" customWidth="1"/>
    <col min="4" max="4" width="14.421875" style="1" customWidth="1"/>
    <col min="5" max="5" width="12.7109375" style="1317" customWidth="1"/>
    <col min="6" max="16384" width="9.140625" style="1" customWidth="1"/>
  </cols>
  <sheetData>
    <row r="1" spans="1:6" ht="12.75">
      <c r="A1" s="1" t="s">
        <v>1752</v>
      </c>
      <c r="C1" s="1333" t="s">
        <v>1199</v>
      </c>
      <c r="D1" s="1333"/>
      <c r="E1" s="1333"/>
      <c r="F1" s="1334"/>
    </row>
    <row r="2" spans="1:5" ht="45" customHeight="1" thickBot="1">
      <c r="A2" s="58"/>
      <c r="E2" s="1"/>
    </row>
    <row r="3" ht="5.25" customHeight="1" hidden="1" thickBot="1"/>
    <row r="4" spans="1:5" ht="60.75" customHeight="1" thickBot="1">
      <c r="A4" s="1318" t="s">
        <v>576</v>
      </c>
      <c r="B4" s="1319" t="s">
        <v>1540</v>
      </c>
      <c r="C4" s="1320" t="s">
        <v>1183</v>
      </c>
      <c r="D4" s="1320" t="s">
        <v>1184</v>
      </c>
      <c r="E4" s="1321" t="s">
        <v>1185</v>
      </c>
    </row>
    <row r="5" spans="1:5" ht="4.5" customHeight="1">
      <c r="A5" s="1335"/>
      <c r="B5" s="1335"/>
      <c r="C5" s="1335"/>
      <c r="D5" s="1335"/>
      <c r="E5" s="1336"/>
    </row>
    <row r="6" spans="1:5" ht="12.75" customHeight="1">
      <c r="A6" s="1325" t="s">
        <v>593</v>
      </c>
      <c r="B6" s="1327" t="s">
        <v>1790</v>
      </c>
      <c r="C6" s="1327">
        <v>14</v>
      </c>
      <c r="D6" s="1327">
        <v>14</v>
      </c>
      <c r="E6" s="1328">
        <v>13</v>
      </c>
    </row>
    <row r="7" spans="1:5" ht="12.75" customHeight="1">
      <c r="A7" s="1325" t="s">
        <v>595</v>
      </c>
      <c r="B7" s="1327" t="s">
        <v>1792</v>
      </c>
      <c r="C7" s="1327">
        <v>17</v>
      </c>
      <c r="D7" s="1327">
        <v>17</v>
      </c>
      <c r="E7" s="1328">
        <v>17</v>
      </c>
    </row>
    <row r="8" spans="1:5" ht="12.75" customHeight="1">
      <c r="A8" s="1325" t="s">
        <v>597</v>
      </c>
      <c r="B8" s="1327" t="s">
        <v>1793</v>
      </c>
      <c r="C8" s="1327">
        <v>24</v>
      </c>
      <c r="D8" s="1327">
        <v>32</v>
      </c>
      <c r="E8" s="1328">
        <v>26</v>
      </c>
    </row>
    <row r="9" spans="1:5" ht="12.75" customHeight="1">
      <c r="A9" s="1325" t="s">
        <v>599</v>
      </c>
      <c r="B9" s="1327" t="s">
        <v>1794</v>
      </c>
      <c r="C9" s="1187">
        <v>11</v>
      </c>
      <c r="D9" s="1187">
        <v>11</v>
      </c>
      <c r="E9" s="1328">
        <v>12</v>
      </c>
    </row>
    <row r="10" spans="1:5" ht="12.75" customHeight="1">
      <c r="A10" s="1325" t="s">
        <v>609</v>
      </c>
      <c r="B10" s="1327" t="s">
        <v>1795</v>
      </c>
      <c r="C10" s="1187">
        <v>14</v>
      </c>
      <c r="D10" s="1187">
        <v>14</v>
      </c>
      <c r="E10" s="1328">
        <v>14</v>
      </c>
    </row>
    <row r="11" spans="1:5" ht="12.75" customHeight="1">
      <c r="A11" s="1325" t="s">
        <v>611</v>
      </c>
      <c r="B11" s="1327" t="s">
        <v>1796</v>
      </c>
      <c r="C11" s="1187">
        <v>16</v>
      </c>
      <c r="D11" s="1187">
        <v>16</v>
      </c>
      <c r="E11" s="1328">
        <v>16</v>
      </c>
    </row>
    <row r="12" spans="1:5" ht="12.75" customHeight="1">
      <c r="A12" s="1325" t="s">
        <v>613</v>
      </c>
      <c r="B12" s="1327" t="s">
        <v>1797</v>
      </c>
      <c r="C12" s="1187">
        <v>19</v>
      </c>
      <c r="D12" s="1187">
        <v>19</v>
      </c>
      <c r="E12" s="1328">
        <v>19</v>
      </c>
    </row>
    <row r="13" spans="1:5" ht="12.75" customHeight="1">
      <c r="A13" s="1325" t="s">
        <v>615</v>
      </c>
      <c r="B13" s="1327" t="s">
        <v>1798</v>
      </c>
      <c r="C13" s="1187">
        <v>11</v>
      </c>
      <c r="D13" s="1187">
        <v>11</v>
      </c>
      <c r="E13" s="1328">
        <v>11</v>
      </c>
    </row>
    <row r="14" spans="1:5" ht="12.75" customHeight="1">
      <c r="A14" s="1325" t="s">
        <v>624</v>
      </c>
      <c r="B14" s="1327" t="s">
        <v>1807</v>
      </c>
      <c r="C14" s="1187">
        <v>17</v>
      </c>
      <c r="D14" s="1187">
        <v>17</v>
      </c>
      <c r="E14" s="1328">
        <v>19</v>
      </c>
    </row>
    <row r="15" spans="1:5" ht="12.75" customHeight="1">
      <c r="A15" s="1325" t="s">
        <v>626</v>
      </c>
      <c r="B15" s="1327" t="s">
        <v>1808</v>
      </c>
      <c r="C15" s="1187">
        <v>15</v>
      </c>
      <c r="D15" s="1187">
        <v>15</v>
      </c>
      <c r="E15" s="1328">
        <v>16</v>
      </c>
    </row>
    <row r="16" spans="1:5" ht="12.75" customHeight="1">
      <c r="A16" s="1325" t="s">
        <v>633</v>
      </c>
      <c r="B16" s="1327" t="s">
        <v>1721</v>
      </c>
      <c r="C16" s="1187">
        <v>14</v>
      </c>
      <c r="D16" s="1187">
        <v>14</v>
      </c>
      <c r="E16" s="1328">
        <v>14</v>
      </c>
    </row>
    <row r="17" spans="1:5" ht="12.75" customHeight="1">
      <c r="A17" s="1325" t="s">
        <v>635</v>
      </c>
      <c r="B17" s="1327" t="s">
        <v>1809</v>
      </c>
      <c r="C17" s="1187">
        <v>33</v>
      </c>
      <c r="D17" s="1187">
        <v>33</v>
      </c>
      <c r="E17" s="1328">
        <v>32</v>
      </c>
    </row>
    <row r="18" spans="1:5" ht="12.75" customHeight="1">
      <c r="A18" s="1325" t="s">
        <v>637</v>
      </c>
      <c r="B18" s="1327" t="s">
        <v>1810</v>
      </c>
      <c r="C18" s="1187">
        <v>11</v>
      </c>
      <c r="D18" s="1187">
        <v>11</v>
      </c>
      <c r="E18" s="1328">
        <v>12</v>
      </c>
    </row>
    <row r="19" spans="1:5" ht="12.75" customHeight="1">
      <c r="A19" s="1325" t="s">
        <v>639</v>
      </c>
      <c r="B19" s="1327" t="s">
        <v>1855</v>
      </c>
      <c r="C19" s="1187">
        <v>14</v>
      </c>
      <c r="D19" s="1187">
        <v>14</v>
      </c>
      <c r="E19" s="1328">
        <v>14</v>
      </c>
    </row>
    <row r="20" spans="1:5" ht="12.75" customHeight="1">
      <c r="A20" s="1325" t="s">
        <v>641</v>
      </c>
      <c r="B20" s="1327" t="s">
        <v>1683</v>
      </c>
      <c r="C20" s="1187">
        <v>32</v>
      </c>
      <c r="D20" s="1187">
        <v>32</v>
      </c>
      <c r="E20" s="1328">
        <v>32</v>
      </c>
    </row>
    <row r="21" spans="1:5" ht="12.75" customHeight="1">
      <c r="A21" s="1325" t="s">
        <v>664</v>
      </c>
      <c r="B21" s="1327" t="s">
        <v>1200</v>
      </c>
      <c r="C21" s="1187">
        <v>14</v>
      </c>
      <c r="D21" s="1187">
        <v>14</v>
      </c>
      <c r="E21" s="1328">
        <v>14</v>
      </c>
    </row>
    <row r="22" spans="1:5" ht="12.75" customHeight="1">
      <c r="A22" s="1325" t="s">
        <v>671</v>
      </c>
      <c r="B22" s="1327" t="s">
        <v>1812</v>
      </c>
      <c r="C22" s="1187">
        <v>13</v>
      </c>
      <c r="D22" s="1187">
        <v>13</v>
      </c>
      <c r="E22" s="1328">
        <v>14</v>
      </c>
    </row>
    <row r="23" spans="1:5" ht="12.75" customHeight="1">
      <c r="A23" s="1325" t="s">
        <v>678</v>
      </c>
      <c r="B23" s="1327" t="s">
        <v>381</v>
      </c>
      <c r="C23" s="1187">
        <v>19</v>
      </c>
      <c r="D23" s="1187">
        <v>19</v>
      </c>
      <c r="E23" s="1328">
        <v>18</v>
      </c>
    </row>
    <row r="24" spans="1:5" ht="12.75" customHeight="1">
      <c r="A24" s="1325">
        <v>19</v>
      </c>
      <c r="B24" s="1327" t="s">
        <v>382</v>
      </c>
      <c r="C24" s="1187">
        <v>89</v>
      </c>
      <c r="D24" s="1187">
        <v>87</v>
      </c>
      <c r="E24" s="1328">
        <v>91</v>
      </c>
    </row>
    <row r="25" spans="1:5" ht="12.75" customHeight="1">
      <c r="A25" s="1325" t="s">
        <v>704</v>
      </c>
      <c r="B25" s="1327" t="s">
        <v>466</v>
      </c>
      <c r="C25" s="1327">
        <v>58</v>
      </c>
      <c r="D25" s="1187">
        <v>58</v>
      </c>
      <c r="E25" s="1328">
        <v>60</v>
      </c>
    </row>
    <row r="26" spans="1:5" ht="12.75" customHeight="1" thickBot="1">
      <c r="A26" s="871" t="s">
        <v>720</v>
      </c>
      <c r="B26" s="1" t="s">
        <v>1789</v>
      </c>
      <c r="C26" s="1">
        <v>56</v>
      </c>
      <c r="D26" s="1">
        <v>58</v>
      </c>
      <c r="E26" s="1317">
        <v>55</v>
      </c>
    </row>
    <row r="27" spans="1:5" ht="13.5" customHeight="1" thickBot="1">
      <c r="A27" s="1330" t="s">
        <v>765</v>
      </c>
      <c r="B27" s="1331"/>
      <c r="C27" s="1337">
        <f>SUM(C6:C26)</f>
        <v>511</v>
      </c>
      <c r="D27" s="1337">
        <f>SUM(D6:D26)</f>
        <v>519</v>
      </c>
      <c r="E27" s="1337">
        <f>SUM(E6:E26)</f>
        <v>519</v>
      </c>
    </row>
    <row r="28" ht="18" customHeight="1"/>
    <row r="29" spans="1:5" ht="36.75" customHeight="1" thickBot="1">
      <c r="A29" s="58"/>
      <c r="E29" s="1"/>
    </row>
    <row r="30" spans="1:5" ht="60.75" customHeight="1" thickBot="1">
      <c r="A30" s="1318" t="s">
        <v>576</v>
      </c>
      <c r="B30" s="1319" t="s">
        <v>1540</v>
      </c>
      <c r="C30" s="1320" t="s">
        <v>1183</v>
      </c>
      <c r="D30" s="1320" t="s">
        <v>1184</v>
      </c>
      <c r="E30" s="1321" t="s">
        <v>1201</v>
      </c>
    </row>
    <row r="31" spans="1:5" ht="2.25" customHeight="1">
      <c r="A31" s="1335"/>
      <c r="B31" s="1335"/>
      <c r="C31" s="1335"/>
      <c r="D31" s="1335"/>
      <c r="E31" s="1336"/>
    </row>
    <row r="32" spans="1:5" ht="12.75" customHeight="1">
      <c r="A32" s="1325" t="s">
        <v>593</v>
      </c>
      <c r="B32" s="1327" t="s">
        <v>379</v>
      </c>
      <c r="C32" s="1327">
        <v>69</v>
      </c>
      <c r="D32" s="1327">
        <v>71</v>
      </c>
      <c r="E32" s="1328">
        <v>69</v>
      </c>
    </row>
    <row r="33" spans="1:5" ht="12.75" customHeight="1">
      <c r="A33" s="1325" t="s">
        <v>595</v>
      </c>
      <c r="B33" s="1327" t="s">
        <v>474</v>
      </c>
      <c r="C33" s="1327">
        <v>2</v>
      </c>
      <c r="D33" s="1327">
        <v>2</v>
      </c>
      <c r="E33" s="1328">
        <v>2</v>
      </c>
    </row>
    <row r="34" spans="1:5" ht="12.75" customHeight="1" thickBot="1">
      <c r="A34" s="1325" t="s">
        <v>597</v>
      </c>
      <c r="B34" s="1327" t="s">
        <v>472</v>
      </c>
      <c r="C34" s="1327">
        <v>37</v>
      </c>
      <c r="D34" s="1327">
        <v>37</v>
      </c>
      <c r="E34" s="1328">
        <v>36</v>
      </c>
    </row>
    <row r="35" spans="1:5" ht="13.5" customHeight="1" thickBot="1">
      <c r="A35" s="1338" t="s">
        <v>1202</v>
      </c>
      <c r="B35" s="1339"/>
      <c r="C35" s="1337">
        <f>SUM(C32:C34)</f>
        <v>108</v>
      </c>
      <c r="D35" s="1337">
        <f>SUM(D32:D34)</f>
        <v>110</v>
      </c>
      <c r="E35" s="1337">
        <f>SUM(E32:E34)</f>
        <v>107</v>
      </c>
    </row>
    <row r="36" ht="16.5" customHeight="1"/>
    <row r="37" spans="1:5" ht="45" customHeight="1">
      <c r="A37" s="58"/>
      <c r="E37" s="1"/>
    </row>
    <row r="38" spans="1:5" ht="9" customHeight="1" thickBot="1">
      <c r="A38" s="58"/>
      <c r="E38" s="1"/>
    </row>
    <row r="39" spans="1:5" ht="60.75" customHeight="1" thickBot="1">
      <c r="A39" s="1318" t="s">
        <v>576</v>
      </c>
      <c r="B39" s="1319" t="s">
        <v>1540</v>
      </c>
      <c r="C39" s="1320" t="s">
        <v>1183</v>
      </c>
      <c r="D39" s="1320" t="s">
        <v>1184</v>
      </c>
      <c r="E39" s="1321" t="s">
        <v>1201</v>
      </c>
    </row>
    <row r="40" spans="1:5" ht="2.25" customHeight="1">
      <c r="A40" s="1335"/>
      <c r="B40" s="1335"/>
      <c r="C40" s="1335"/>
      <c r="D40" s="1335"/>
      <c r="E40" s="1336"/>
    </row>
    <row r="41" spans="1:5" ht="25.5" customHeight="1">
      <c r="A41" s="1325" t="s">
        <v>593</v>
      </c>
      <c r="B41" s="1340" t="s">
        <v>1908</v>
      </c>
      <c r="C41" s="1327">
        <v>4</v>
      </c>
      <c r="D41" s="1327"/>
      <c r="E41" s="1328">
        <v>4</v>
      </c>
    </row>
    <row r="42" spans="1:5" ht="12.75" customHeight="1" thickBot="1">
      <c r="A42" s="1325" t="s">
        <v>595</v>
      </c>
      <c r="B42" s="1327" t="s">
        <v>467</v>
      </c>
      <c r="C42" s="1327">
        <v>2</v>
      </c>
      <c r="D42" s="1327"/>
      <c r="E42" s="1328">
        <v>1</v>
      </c>
    </row>
    <row r="43" spans="1:5" ht="24.75" customHeight="1" thickBot="1">
      <c r="A43" s="1341" t="s">
        <v>1203</v>
      </c>
      <c r="B43" s="1342"/>
      <c r="C43" s="1337">
        <f>SUM(C41:C42)</f>
        <v>6</v>
      </c>
      <c r="D43" s="1337"/>
      <c r="E43" s="1337">
        <f>SUM(E41:E42)</f>
        <v>5</v>
      </c>
    </row>
  </sheetData>
  <mergeCells count="3">
    <mergeCell ref="A35:B35"/>
    <mergeCell ref="A43:B43"/>
    <mergeCell ref="C1:E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H30"/>
  <sheetViews>
    <sheetView workbookViewId="0" topLeftCell="A1">
      <selection activeCell="G1" sqref="G1"/>
    </sheetView>
  </sheetViews>
  <sheetFormatPr defaultColWidth="9.140625" defaultRowHeight="12.75"/>
  <cols>
    <col min="1" max="1" width="27.7109375" style="1347" customWidth="1"/>
    <col min="2" max="7" width="10.57421875" style="1347" customWidth="1"/>
    <col min="8" max="16384" width="9.140625" style="1347" customWidth="1"/>
  </cols>
  <sheetData>
    <row r="1" spans="1:8" s="58" customFormat="1" ht="15.75">
      <c r="A1" s="1" t="s">
        <v>1752</v>
      </c>
      <c r="B1" s="1343"/>
      <c r="D1" s="1344"/>
      <c r="G1" s="1345" t="s">
        <v>0</v>
      </c>
      <c r="H1" s="1346"/>
    </row>
    <row r="2" ht="28.5" customHeight="1"/>
    <row r="3" spans="1:7" ht="18.75">
      <c r="A3" s="1348" t="s">
        <v>1</v>
      </c>
      <c r="B3" s="1348"/>
      <c r="C3" s="1348"/>
      <c r="D3" s="1348"/>
      <c r="E3" s="1348"/>
      <c r="F3" s="1348"/>
      <c r="G3" s="1348"/>
    </row>
    <row r="5" spans="6:7" ht="13.5" thickBot="1">
      <c r="F5" s="1349" t="s">
        <v>1758</v>
      </c>
      <c r="G5" s="1349"/>
    </row>
    <row r="6" spans="1:7" ht="16.5" customHeight="1">
      <c r="A6" s="1350" t="s">
        <v>1540</v>
      </c>
      <c r="B6" s="1351" t="s">
        <v>2</v>
      </c>
      <c r="C6" s="1352"/>
      <c r="D6" s="1351" t="s">
        <v>3</v>
      </c>
      <c r="E6" s="1352"/>
      <c r="F6" s="1353" t="s">
        <v>4</v>
      </c>
      <c r="G6" s="1354"/>
    </row>
    <row r="7" spans="1:7" ht="18" customHeight="1">
      <c r="A7" s="1355"/>
      <c r="B7" s="1356" t="s">
        <v>5</v>
      </c>
      <c r="C7" s="1357"/>
      <c r="D7" s="1356"/>
      <c r="E7" s="1357"/>
      <c r="F7" s="1358"/>
      <c r="G7" s="1359"/>
    </row>
    <row r="8" spans="1:7" ht="18" customHeight="1" thickBot="1">
      <c r="A8" s="1360"/>
      <c r="B8" s="1361" t="s">
        <v>6</v>
      </c>
      <c r="C8" s="1362" t="s">
        <v>7</v>
      </c>
      <c r="D8" s="1363" t="s">
        <v>6</v>
      </c>
      <c r="E8" s="1362" t="s">
        <v>7</v>
      </c>
      <c r="F8" s="1363" t="s">
        <v>6</v>
      </c>
      <c r="G8" s="1362" t="s">
        <v>7</v>
      </c>
    </row>
    <row r="9" spans="2:7" s="1364" customFormat="1" ht="18" customHeight="1">
      <c r="B9" s="1365"/>
      <c r="C9" s="1365"/>
      <c r="D9" s="1365"/>
      <c r="E9" s="1365"/>
      <c r="F9" s="1365"/>
      <c r="G9" s="1365"/>
    </row>
    <row r="10" spans="1:7" s="1364" customFormat="1" ht="22.5" customHeight="1">
      <c r="A10" s="1364" t="s">
        <v>8</v>
      </c>
      <c r="B10" s="1366">
        <v>13</v>
      </c>
      <c r="C10" s="1366">
        <v>539</v>
      </c>
      <c r="D10" s="1366">
        <v>3376</v>
      </c>
      <c r="E10" s="1366">
        <v>134535</v>
      </c>
      <c r="F10" s="1366">
        <v>203</v>
      </c>
      <c r="G10" s="1366">
        <v>14606</v>
      </c>
    </row>
    <row r="11" spans="1:7" s="1364" customFormat="1" ht="22.5" customHeight="1">
      <c r="A11" s="1364" t="s">
        <v>1515</v>
      </c>
      <c r="B11" s="1366">
        <v>17</v>
      </c>
      <c r="C11" s="1366">
        <v>157</v>
      </c>
      <c r="D11" s="1366"/>
      <c r="E11" s="1366"/>
      <c r="F11" s="1366">
        <v>70</v>
      </c>
      <c r="G11" s="1366">
        <v>1453</v>
      </c>
    </row>
    <row r="12" spans="1:7" s="1364" customFormat="1" ht="22.5" customHeight="1">
      <c r="A12" s="1364" t="s">
        <v>9</v>
      </c>
      <c r="B12" s="1366">
        <v>73</v>
      </c>
      <c r="C12" s="1366">
        <v>288</v>
      </c>
      <c r="D12" s="1366">
        <v>23834</v>
      </c>
      <c r="E12" s="1366">
        <v>202022</v>
      </c>
      <c r="F12" s="1366">
        <v>559</v>
      </c>
      <c r="G12" s="1366">
        <v>696</v>
      </c>
    </row>
    <row r="13" spans="1:7" s="1364" customFormat="1" ht="22.5" customHeight="1">
      <c r="A13" s="1364" t="s">
        <v>1527</v>
      </c>
      <c r="B13" s="1366">
        <v>3</v>
      </c>
      <c r="C13" s="1366">
        <v>32</v>
      </c>
      <c r="D13" s="1366">
        <v>552</v>
      </c>
      <c r="E13" s="1366">
        <v>10791</v>
      </c>
      <c r="F13" s="1366">
        <v>11</v>
      </c>
      <c r="G13" s="1366">
        <v>100</v>
      </c>
    </row>
    <row r="14" spans="1:7" s="1364" customFormat="1" ht="22.5" customHeight="1">
      <c r="A14" s="1364" t="s">
        <v>1525</v>
      </c>
      <c r="B14" s="1366"/>
      <c r="C14" s="1366"/>
      <c r="D14" s="1366">
        <v>1</v>
      </c>
      <c r="E14" s="1366">
        <v>1</v>
      </c>
      <c r="F14" s="1366"/>
      <c r="G14" s="1366"/>
    </row>
    <row r="15" spans="1:7" s="1364" customFormat="1" ht="22.5" customHeight="1">
      <c r="A15" s="1364" t="s">
        <v>1586</v>
      </c>
      <c r="B15" s="1366">
        <v>61</v>
      </c>
      <c r="C15" s="1366">
        <v>1470</v>
      </c>
      <c r="D15" s="1366"/>
      <c r="E15" s="1366"/>
      <c r="F15" s="1366">
        <v>210</v>
      </c>
      <c r="G15" s="1366">
        <v>2029</v>
      </c>
    </row>
    <row r="16" spans="1:7" s="1364" customFormat="1" ht="22.5" customHeight="1">
      <c r="A16" s="1364" t="s">
        <v>10</v>
      </c>
      <c r="B16" s="1366">
        <v>167</v>
      </c>
      <c r="C16" s="1366">
        <v>6484</v>
      </c>
      <c r="D16" s="1366"/>
      <c r="E16" s="1366"/>
      <c r="F16" s="1366">
        <v>79</v>
      </c>
      <c r="G16" s="1366">
        <v>1320</v>
      </c>
    </row>
    <row r="17" spans="1:7" s="1364" customFormat="1" ht="22.5" customHeight="1">
      <c r="A17" s="1364" t="s">
        <v>11</v>
      </c>
      <c r="B17" s="1366">
        <v>196</v>
      </c>
      <c r="C17" s="1366">
        <v>3908</v>
      </c>
      <c r="D17" s="1366"/>
      <c r="E17" s="1366"/>
      <c r="F17" s="1366">
        <v>1119</v>
      </c>
      <c r="G17" s="1366">
        <v>9374</v>
      </c>
    </row>
    <row r="18" spans="1:7" s="1364" customFormat="1" ht="18" customHeight="1" thickBot="1">
      <c r="A18" s="1367"/>
      <c r="B18" s="1368"/>
      <c r="C18" s="1368"/>
      <c r="D18" s="1368"/>
      <c r="E18" s="1368"/>
      <c r="F18" s="1368"/>
      <c r="G18" s="1368"/>
    </row>
    <row r="19" spans="1:7" ht="18" customHeight="1" thickBot="1">
      <c r="A19" s="1369" t="s">
        <v>12</v>
      </c>
      <c r="B19" s="1370">
        <f>SUM(B10:B17)</f>
        <v>530</v>
      </c>
      <c r="C19" s="1370">
        <f>SUM(C10:C18)</f>
        <v>12878</v>
      </c>
      <c r="D19" s="1370">
        <f>SUM(D10:D17)</f>
        <v>27763</v>
      </c>
      <c r="E19" s="1370">
        <f>SUM(E10:E17)</f>
        <v>347349</v>
      </c>
      <c r="F19" s="1370">
        <f>SUM(F10:F17)</f>
        <v>2251</v>
      </c>
      <c r="G19" s="1370">
        <f>SUM(G10:G17)</f>
        <v>29578</v>
      </c>
    </row>
    <row r="20" ht="21" customHeight="1"/>
    <row r="21" spans="1:5" ht="21" customHeight="1">
      <c r="A21" s="1347" t="s">
        <v>13</v>
      </c>
      <c r="D21" s="1347">
        <v>61</v>
      </c>
      <c r="E21" s="1347">
        <v>12333</v>
      </c>
    </row>
    <row r="22" spans="2:7" ht="21" customHeight="1" thickBot="1">
      <c r="B22" s="1371"/>
      <c r="C22" s="1371"/>
      <c r="D22" s="1371"/>
      <c r="E22" s="1371"/>
      <c r="F22" s="1371"/>
      <c r="G22" s="1371"/>
    </row>
    <row r="23" spans="1:7" ht="13.5" thickBot="1">
      <c r="A23" s="1369" t="s">
        <v>14</v>
      </c>
      <c r="B23" s="1370">
        <f aca="true" t="shared" si="0" ref="B23:G23">SUM(B19:B21)</f>
        <v>530</v>
      </c>
      <c r="C23" s="1370">
        <f t="shared" si="0"/>
        <v>12878</v>
      </c>
      <c r="D23" s="1370">
        <f t="shared" si="0"/>
        <v>27824</v>
      </c>
      <c r="E23" s="1370">
        <f t="shared" si="0"/>
        <v>359682</v>
      </c>
      <c r="F23" s="1370">
        <f t="shared" si="0"/>
        <v>2251</v>
      </c>
      <c r="G23" s="1370">
        <f t="shared" si="0"/>
        <v>29578</v>
      </c>
    </row>
    <row r="24" spans="1:7" ht="40.5" customHeight="1">
      <c r="A24" s="1372"/>
      <c r="B24" s="1373"/>
      <c r="C24" s="1373"/>
      <c r="D24" s="1373"/>
      <c r="E24" s="1373"/>
      <c r="F24" s="1373"/>
      <c r="G24" s="1373"/>
    </row>
    <row r="25" spans="1:7" ht="15.75">
      <c r="A25" s="1374"/>
      <c r="B25" s="1375"/>
      <c r="C25" s="1375"/>
      <c r="D25" s="1375"/>
      <c r="E25" s="1375"/>
      <c r="F25" s="1375"/>
      <c r="G25" s="1375"/>
    </row>
    <row r="26" spans="1:7" s="1327" customFormat="1" ht="32.25" customHeight="1">
      <c r="A26" s="1376" t="s">
        <v>15</v>
      </c>
      <c r="B26" s="1376"/>
      <c r="C26" s="1376"/>
      <c r="D26" s="1376"/>
      <c r="E26" s="1376"/>
      <c r="F26" s="1376"/>
      <c r="G26" s="1376"/>
    </row>
    <row r="27" spans="1:6" s="1327" customFormat="1" ht="15.75">
      <c r="A27" s="1377"/>
      <c r="B27" s="1378"/>
      <c r="C27" s="1378"/>
      <c r="D27" s="1378"/>
      <c r="E27" s="1378"/>
      <c r="F27" s="1378"/>
    </row>
    <row r="28" spans="1:7" s="1327" customFormat="1" ht="37.5" customHeight="1">
      <c r="A28" s="1379" t="s">
        <v>16</v>
      </c>
      <c r="B28" s="1379"/>
      <c r="C28" s="1379"/>
      <c r="D28" s="1379"/>
      <c r="E28" s="1379"/>
      <c r="F28" s="1379"/>
      <c r="G28" s="1379"/>
    </row>
    <row r="29" spans="1:7" s="1327" customFormat="1" ht="15.75">
      <c r="A29" s="1380"/>
      <c r="B29" s="1381"/>
      <c r="C29" s="1381"/>
      <c r="D29" s="1381"/>
      <c r="E29" s="1381"/>
      <c r="F29" s="1381"/>
      <c r="G29" s="1382"/>
    </row>
    <row r="30" spans="1:7" s="1327" customFormat="1" ht="50.25" customHeight="1">
      <c r="A30" s="1379" t="s">
        <v>17</v>
      </c>
      <c r="B30" s="1379"/>
      <c r="C30" s="1379"/>
      <c r="D30" s="1379"/>
      <c r="E30" s="1379"/>
      <c r="F30" s="1379"/>
      <c r="G30" s="1379"/>
    </row>
    <row r="31" s="1327" customFormat="1" ht="12.75"/>
    <row r="32" s="1327" customFormat="1" ht="12.75"/>
    <row r="33" s="1327" customFormat="1" ht="12.75"/>
    <row r="34" s="1327" customFormat="1" ht="12.75"/>
  </sheetData>
  <mergeCells count="10">
    <mergeCell ref="A3:G3"/>
    <mergeCell ref="D6:E7"/>
    <mergeCell ref="F6:G7"/>
    <mergeCell ref="F5:G5"/>
    <mergeCell ref="B6:C7"/>
    <mergeCell ref="A6:A8"/>
    <mergeCell ref="A24:G24"/>
    <mergeCell ref="A28:G28"/>
    <mergeCell ref="A30:G30"/>
    <mergeCell ref="A26:G2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J45"/>
  <sheetViews>
    <sheetView showGridLines="0" workbookViewId="0" topLeftCell="B43">
      <selection activeCell="C62" sqref="C62"/>
    </sheetView>
  </sheetViews>
  <sheetFormatPr defaultColWidth="9.140625" defaultRowHeight="12.75"/>
  <cols>
    <col min="1" max="1" width="22.7109375" style="1" customWidth="1"/>
    <col min="2" max="4" width="8.7109375" style="1" customWidth="1"/>
    <col min="5" max="5" width="7.57421875" style="1" customWidth="1"/>
    <col min="6" max="6" width="23.7109375" style="1" customWidth="1"/>
    <col min="7" max="7" width="8.7109375" style="1" customWidth="1"/>
    <col min="8" max="8" width="9.140625" style="1" customWidth="1"/>
    <col min="9" max="9" width="8.7109375" style="1" customWidth="1"/>
    <col min="10" max="10" width="7.57421875" style="1" customWidth="1"/>
    <col min="11" max="16384" width="9.140625" style="1" customWidth="1"/>
  </cols>
  <sheetData>
    <row r="1" spans="1:10" ht="12.75">
      <c r="A1" s="12" t="s">
        <v>1752</v>
      </c>
      <c r="B1" s="10"/>
      <c r="C1" s="10"/>
      <c r="D1" s="10"/>
      <c r="E1" s="11"/>
      <c r="F1" s="12"/>
      <c r="G1" s="12"/>
      <c r="H1" s="12"/>
      <c r="I1" s="12"/>
      <c r="J1" s="1315" t="s">
        <v>18</v>
      </c>
    </row>
    <row r="2" spans="1:10" ht="20.25" customHeight="1">
      <c r="A2" s="1383"/>
      <c r="B2" s="10"/>
      <c r="C2" s="10"/>
      <c r="D2" s="10"/>
      <c r="E2" s="11"/>
      <c r="F2" s="12"/>
      <c r="G2" s="12"/>
      <c r="H2" s="12"/>
      <c r="I2" s="12"/>
      <c r="J2" s="1384"/>
    </row>
    <row r="3" spans="1:10" ht="24" customHeight="1">
      <c r="A3" s="1383"/>
      <c r="B3" s="10"/>
      <c r="C3" s="10"/>
      <c r="D3" s="10"/>
      <c r="E3" s="11"/>
      <c r="F3" s="12"/>
      <c r="G3" s="12"/>
      <c r="H3" s="12"/>
      <c r="I3" s="12"/>
      <c r="J3" s="1384"/>
    </row>
    <row r="4" spans="1:10" ht="13.5" thickBot="1">
      <c r="A4" s="1383"/>
      <c r="B4" s="10"/>
      <c r="C4" s="10"/>
      <c r="D4" s="10"/>
      <c r="E4" s="11"/>
      <c r="F4" s="1383"/>
      <c r="G4" s="1383"/>
      <c r="H4" s="1383"/>
      <c r="I4" s="1383"/>
      <c r="J4" s="1385" t="s">
        <v>1758</v>
      </c>
    </row>
    <row r="5" spans="1:10" ht="18" customHeight="1" thickBot="1">
      <c r="A5" s="1386"/>
      <c r="B5" s="1387"/>
      <c r="C5" s="1387"/>
      <c r="D5" s="1387"/>
      <c r="E5" s="1388"/>
      <c r="F5" s="1386"/>
      <c r="G5" s="1389"/>
      <c r="H5" s="1389"/>
      <c r="I5" s="1389"/>
      <c r="J5" s="1390"/>
    </row>
    <row r="6" spans="1:10" s="871" customFormat="1" ht="59.25" customHeight="1" thickBot="1">
      <c r="A6" s="1391" t="s">
        <v>1540</v>
      </c>
      <c r="B6" s="1392" t="s">
        <v>1580</v>
      </c>
      <c r="C6" s="1393" t="s">
        <v>570</v>
      </c>
      <c r="D6" s="1393" t="s">
        <v>569</v>
      </c>
      <c r="E6" s="1322" t="s">
        <v>1264</v>
      </c>
      <c r="F6" s="1391" t="s">
        <v>1540</v>
      </c>
      <c r="G6" s="1392" t="s">
        <v>1580</v>
      </c>
      <c r="H6" s="1393" t="s">
        <v>570</v>
      </c>
      <c r="I6" s="1393" t="s">
        <v>569</v>
      </c>
      <c r="J6" s="1391" t="s">
        <v>1264</v>
      </c>
    </row>
    <row r="7" spans="1:10" ht="6.75" customHeight="1">
      <c r="A7" s="1394"/>
      <c r="B7" s="1395"/>
      <c r="C7" s="1395"/>
      <c r="D7" s="1395"/>
      <c r="E7" s="1396"/>
      <c r="F7" s="1397"/>
      <c r="G7" s="1395"/>
      <c r="H7" s="1398"/>
      <c r="I7" s="1398"/>
      <c r="J7" s="1399"/>
    </row>
    <row r="8" spans="1:10" ht="15" customHeight="1">
      <c r="A8" s="1400" t="s">
        <v>19</v>
      </c>
      <c r="B8" s="1401">
        <v>30</v>
      </c>
      <c r="C8" s="1402">
        <v>30</v>
      </c>
      <c r="D8" s="1402">
        <v>49</v>
      </c>
      <c r="E8" s="884">
        <f>D8/C8*100</f>
        <v>163.33333333333334</v>
      </c>
      <c r="F8" s="1403" t="s">
        <v>1762</v>
      </c>
      <c r="G8" s="1404">
        <v>2889</v>
      </c>
      <c r="H8" s="1405">
        <v>3626</v>
      </c>
      <c r="I8" s="1405">
        <v>3229</v>
      </c>
      <c r="J8" s="1406">
        <f>I8/H8*100</f>
        <v>89.05129619415334</v>
      </c>
    </row>
    <row r="9" spans="1:10" ht="24" customHeight="1">
      <c r="A9" s="1400" t="s">
        <v>20</v>
      </c>
      <c r="B9" s="1401"/>
      <c r="C9" s="1401">
        <v>405</v>
      </c>
      <c r="D9" s="1401">
        <v>405</v>
      </c>
      <c r="E9" s="884">
        <f>D9/C9*100</f>
        <v>100</v>
      </c>
      <c r="F9" s="1407" t="s">
        <v>1763</v>
      </c>
      <c r="G9" s="1404">
        <v>1003</v>
      </c>
      <c r="H9" s="1405">
        <v>1232</v>
      </c>
      <c r="I9" s="1405">
        <v>1050</v>
      </c>
      <c r="J9" s="1406">
        <f>I9/H9*100</f>
        <v>85.22727272727273</v>
      </c>
    </row>
    <row r="10" spans="1:10" ht="27" customHeight="1">
      <c r="A10" s="1400" t="s">
        <v>21</v>
      </c>
      <c r="B10" s="1401">
        <v>4330</v>
      </c>
      <c r="C10" s="1401">
        <v>4330</v>
      </c>
      <c r="D10" s="1401">
        <v>4330</v>
      </c>
      <c r="E10" s="884">
        <f>D10/C10*100</f>
        <v>100</v>
      </c>
      <c r="F10" s="1408" t="s">
        <v>1764</v>
      </c>
      <c r="G10" s="1405">
        <v>468</v>
      </c>
      <c r="H10" s="1405">
        <v>1107</v>
      </c>
      <c r="I10" s="1405">
        <v>1107</v>
      </c>
      <c r="J10" s="1406">
        <f>I9/H9*100</f>
        <v>85.22727272727273</v>
      </c>
    </row>
    <row r="11" spans="1:10" ht="23.25" customHeight="1">
      <c r="A11" s="1400" t="s">
        <v>22</v>
      </c>
      <c r="B11" s="1401"/>
      <c r="C11" s="1401">
        <v>714</v>
      </c>
      <c r="D11" s="1401">
        <v>714</v>
      </c>
      <c r="E11" s="884">
        <f>D11/C11*100</f>
        <v>100</v>
      </c>
      <c r="F11" s="1409" t="s">
        <v>1770</v>
      </c>
      <c r="G11" s="1405"/>
      <c r="H11" s="1405"/>
      <c r="I11" s="1405"/>
      <c r="J11" s="1406"/>
    </row>
    <row r="12" spans="1:10" ht="13.5" customHeight="1">
      <c r="A12" s="1400" t="s">
        <v>1591</v>
      </c>
      <c r="B12" s="1401"/>
      <c r="C12" s="1401">
        <v>486</v>
      </c>
      <c r="D12" s="1401">
        <v>486</v>
      </c>
      <c r="E12" s="884">
        <f>D12/C12*100</f>
        <v>100</v>
      </c>
      <c r="F12" s="1409" t="s">
        <v>1772</v>
      </c>
      <c r="G12" s="1410"/>
      <c r="H12" s="1410"/>
      <c r="I12" s="1410"/>
      <c r="J12" s="1406"/>
    </row>
    <row r="13" spans="1:10" ht="6.75" customHeight="1" thickBot="1">
      <c r="A13" s="1411"/>
      <c r="B13" s="1412"/>
      <c r="C13" s="1412"/>
      <c r="D13" s="1412"/>
      <c r="E13" s="1413"/>
      <c r="F13" s="1414"/>
      <c r="G13" s="1415"/>
      <c r="H13" s="1415"/>
      <c r="I13" s="1415"/>
      <c r="J13" s="1416"/>
    </row>
    <row r="14" spans="1:10" ht="15.75" customHeight="1" thickBot="1">
      <c r="A14" s="1417" t="s">
        <v>23</v>
      </c>
      <c r="B14" s="1418">
        <f>SUM(B8:B13)</f>
        <v>4360</v>
      </c>
      <c r="C14" s="1418">
        <f>SUM(C8:C13)</f>
        <v>5965</v>
      </c>
      <c r="D14" s="1418">
        <f>SUM(D8:D13)</f>
        <v>5984</v>
      </c>
      <c r="E14" s="1419">
        <f>D14/C14*100</f>
        <v>100.31852472757754</v>
      </c>
      <c r="F14" s="1420" t="s">
        <v>24</v>
      </c>
      <c r="G14" s="1421">
        <f>SUM(G8:G13)</f>
        <v>4360</v>
      </c>
      <c r="H14" s="1421">
        <f>SUM(H8:H13)</f>
        <v>5965</v>
      </c>
      <c r="I14" s="1421">
        <f>SUM(I8:I13)</f>
        <v>5386</v>
      </c>
      <c r="J14" s="1422">
        <f>I14/H14*100</f>
        <v>90.29337803855826</v>
      </c>
    </row>
    <row r="15" spans="1:10" ht="21" customHeight="1">
      <c r="A15" s="1423"/>
      <c r="B15" s="10"/>
      <c r="C15" s="10"/>
      <c r="D15" s="10"/>
      <c r="E15" s="11"/>
      <c r="F15" s="12"/>
      <c r="G15" s="12"/>
      <c r="H15" s="12"/>
      <c r="I15" s="12"/>
      <c r="J15" s="1384"/>
    </row>
    <row r="16" spans="1:10" ht="33.75" customHeight="1">
      <c r="A16" s="1383"/>
      <c r="B16" s="10"/>
      <c r="C16" s="10"/>
      <c r="D16" s="10"/>
      <c r="E16" s="11"/>
      <c r="F16" s="12"/>
      <c r="G16" s="12"/>
      <c r="H16" s="12"/>
      <c r="I16" s="1424"/>
      <c r="J16" s="1425" t="s">
        <v>25</v>
      </c>
    </row>
    <row r="17" spans="1:10" ht="24" customHeight="1">
      <c r="A17" s="1383"/>
      <c r="B17" s="10"/>
      <c r="C17" s="10"/>
      <c r="D17" s="10"/>
      <c r="E17" s="11"/>
      <c r="F17" s="12"/>
      <c r="G17" s="12"/>
      <c r="H17" s="12"/>
      <c r="I17" s="12"/>
      <c r="J17" s="1384"/>
    </row>
    <row r="18" spans="1:10" ht="13.5" thickBot="1">
      <c r="A18" s="1383"/>
      <c r="B18" s="10"/>
      <c r="C18" s="10"/>
      <c r="D18" s="10"/>
      <c r="E18" s="11"/>
      <c r="F18" s="1383"/>
      <c r="G18" s="1383"/>
      <c r="H18" s="1383"/>
      <c r="I18" s="1383"/>
      <c r="J18" s="1385" t="s">
        <v>1758</v>
      </c>
    </row>
    <row r="19" spans="1:10" ht="18" customHeight="1" thickBot="1">
      <c r="A19" s="1386"/>
      <c r="B19" s="1387"/>
      <c r="C19" s="1387"/>
      <c r="D19" s="1387"/>
      <c r="E19" s="1388"/>
      <c r="F19" s="1386"/>
      <c r="G19" s="1389"/>
      <c r="H19" s="1389"/>
      <c r="I19" s="1389"/>
      <c r="J19" s="1390"/>
    </row>
    <row r="20" spans="1:10" ht="57" customHeight="1" thickBot="1">
      <c r="A20" s="1391" t="s">
        <v>1540</v>
      </c>
      <c r="B20" s="1392" t="s">
        <v>1580</v>
      </c>
      <c r="C20" s="1393" t="s">
        <v>570</v>
      </c>
      <c r="D20" s="1393" t="s">
        <v>569</v>
      </c>
      <c r="E20" s="1322" t="s">
        <v>1264</v>
      </c>
      <c r="F20" s="1391" t="s">
        <v>1540</v>
      </c>
      <c r="G20" s="1392" t="s">
        <v>1580</v>
      </c>
      <c r="H20" s="1393" t="s">
        <v>570</v>
      </c>
      <c r="I20" s="1393" t="s">
        <v>569</v>
      </c>
      <c r="J20" s="1391" t="s">
        <v>1264</v>
      </c>
    </row>
    <row r="21" spans="1:10" ht="15" customHeight="1">
      <c r="A21" s="1394"/>
      <c r="B21" s="1395"/>
      <c r="C21" s="1395"/>
      <c r="D21" s="1395"/>
      <c r="E21" s="1395"/>
      <c r="F21" s="1397"/>
      <c r="G21" s="1395"/>
      <c r="H21" s="1398"/>
      <c r="I21" s="1398"/>
      <c r="J21" s="1426"/>
    </row>
    <row r="22" spans="1:10" ht="15" customHeight="1">
      <c r="A22" s="1400" t="s">
        <v>19</v>
      </c>
      <c r="B22" s="1427">
        <v>50</v>
      </c>
      <c r="C22" s="1402">
        <v>50</v>
      </c>
      <c r="D22" s="1402">
        <v>47</v>
      </c>
      <c r="E22" s="1428">
        <f>D22/C22*100</f>
        <v>94</v>
      </c>
      <c r="F22" s="1403" t="s">
        <v>1762</v>
      </c>
      <c r="G22" s="1404">
        <v>1550</v>
      </c>
      <c r="H22" s="1405">
        <v>1619</v>
      </c>
      <c r="I22" s="1405">
        <v>1485</v>
      </c>
      <c r="J22" s="1406">
        <f>I22/H22*100</f>
        <v>91.72328597899939</v>
      </c>
    </row>
    <row r="23" spans="1:10" ht="25.5" customHeight="1">
      <c r="A23" s="1400" t="s">
        <v>1899</v>
      </c>
      <c r="B23" s="1427"/>
      <c r="C23" s="1402"/>
      <c r="D23" s="1402"/>
      <c r="E23" s="1428"/>
      <c r="F23" s="1407" t="s">
        <v>1763</v>
      </c>
      <c r="G23" s="1404">
        <v>615</v>
      </c>
      <c r="H23" s="1405">
        <v>612</v>
      </c>
      <c r="I23" s="1405">
        <v>536</v>
      </c>
      <c r="J23" s="1406">
        <f>I23/H23*100</f>
        <v>87.58169934640523</v>
      </c>
    </row>
    <row r="24" spans="1:10" ht="28.5" customHeight="1">
      <c r="A24" s="1400" t="s">
        <v>21</v>
      </c>
      <c r="B24" s="1427">
        <v>2300</v>
      </c>
      <c r="C24" s="1401">
        <v>2300</v>
      </c>
      <c r="D24" s="1401">
        <v>2300</v>
      </c>
      <c r="E24" s="884">
        <f>D24/C24*100</f>
        <v>100</v>
      </c>
      <c r="F24" s="1408" t="s">
        <v>1764</v>
      </c>
      <c r="G24" s="1405">
        <v>185</v>
      </c>
      <c r="H24" s="1405">
        <v>1292</v>
      </c>
      <c r="I24" s="1405">
        <v>1289</v>
      </c>
      <c r="J24" s="1406">
        <f>I24/H24*100</f>
        <v>99.76780185758514</v>
      </c>
    </row>
    <row r="25" spans="1:10" ht="27.75" customHeight="1">
      <c r="A25" s="1400" t="s">
        <v>22</v>
      </c>
      <c r="B25" s="1427"/>
      <c r="C25" s="1401">
        <v>714</v>
      </c>
      <c r="D25" s="1401">
        <v>714</v>
      </c>
      <c r="E25" s="884">
        <f>D25/C25*100</f>
        <v>100</v>
      </c>
      <c r="F25" s="1409" t="s">
        <v>1770</v>
      </c>
      <c r="G25" s="1410"/>
      <c r="H25" s="1410"/>
      <c r="I25" s="1410"/>
      <c r="J25" s="1406"/>
    </row>
    <row r="26" spans="1:10" ht="18" customHeight="1">
      <c r="A26" s="1400" t="s">
        <v>1591</v>
      </c>
      <c r="B26" s="1401"/>
      <c r="C26" s="1401">
        <v>459</v>
      </c>
      <c r="D26" s="1401">
        <v>459</v>
      </c>
      <c r="E26" s="884">
        <f>D26/C26*100</f>
        <v>100</v>
      </c>
      <c r="F26" s="1409"/>
      <c r="G26" s="1410"/>
      <c r="H26" s="1410"/>
      <c r="I26" s="1410"/>
      <c r="J26" s="1406"/>
    </row>
    <row r="27" spans="1:10" ht="15.75" customHeight="1" thickBot="1">
      <c r="A27" s="1429"/>
      <c r="B27" s="1430"/>
      <c r="C27" s="1431"/>
      <c r="D27" s="1431"/>
      <c r="E27" s="884"/>
      <c r="F27" s="1432"/>
      <c r="G27" s="1433"/>
      <c r="H27" s="1431"/>
      <c r="I27" s="1431"/>
      <c r="J27" s="1434"/>
    </row>
    <row r="28" spans="1:10" ht="18.75" customHeight="1" thickBot="1">
      <c r="A28" s="1417" t="s">
        <v>23</v>
      </c>
      <c r="B28" s="1418">
        <f>SUM(B22:B27)</f>
        <v>2350</v>
      </c>
      <c r="C28" s="1418">
        <f>SUM(C22:C27)</f>
        <v>3523</v>
      </c>
      <c r="D28" s="1418">
        <f>SUM(D22:D27)</f>
        <v>3520</v>
      </c>
      <c r="E28" s="1435">
        <f>D28/C28*100</f>
        <v>99.91484530229918</v>
      </c>
      <c r="F28" s="1420" t="s">
        <v>23</v>
      </c>
      <c r="G28" s="1421">
        <f>SUM(G22:G27)</f>
        <v>2350</v>
      </c>
      <c r="H28" s="1421">
        <f>SUM(H22:H27)</f>
        <v>3523</v>
      </c>
      <c r="I28" s="1421">
        <f>SUM(I22:I27)</f>
        <v>3310</v>
      </c>
      <c r="J28" s="1422">
        <f>I28/H28*100</f>
        <v>93.95401646324156</v>
      </c>
    </row>
    <row r="29" ht="12" customHeight="1"/>
    <row r="31" spans="1:10" ht="10.5" customHeight="1">
      <c r="A31" s="12"/>
      <c r="B31" s="10"/>
      <c r="C31" s="10"/>
      <c r="D31" s="10"/>
      <c r="E31" s="11"/>
      <c r="F31" s="12"/>
      <c r="G31" s="12"/>
      <c r="H31" s="12"/>
      <c r="I31" s="12"/>
      <c r="J31" s="1315" t="s">
        <v>26</v>
      </c>
    </row>
    <row r="32" spans="1:10" ht="24" customHeight="1">
      <c r="A32" s="1423"/>
      <c r="B32" s="10"/>
      <c r="C32" s="10"/>
      <c r="D32" s="10"/>
      <c r="E32" s="11"/>
      <c r="F32" s="12"/>
      <c r="G32" s="12"/>
      <c r="H32" s="12"/>
      <c r="I32" s="12"/>
      <c r="J32" s="1384"/>
    </row>
    <row r="33" spans="1:10" ht="15" customHeight="1">
      <c r="A33" s="1383"/>
      <c r="B33" s="10"/>
      <c r="C33" s="10"/>
      <c r="D33" s="10"/>
      <c r="E33" s="11"/>
      <c r="F33" s="12"/>
      <c r="G33" s="12"/>
      <c r="H33" s="12"/>
      <c r="I33" s="12"/>
      <c r="J33" s="1384"/>
    </row>
    <row r="34" spans="1:10" ht="12.75">
      <c r="A34" s="1383"/>
      <c r="B34" s="10"/>
      <c r="C34" s="10"/>
      <c r="D34" s="10"/>
      <c r="E34" s="11"/>
      <c r="F34" s="12"/>
      <c r="G34" s="12"/>
      <c r="H34" s="12"/>
      <c r="I34" s="12"/>
      <c r="J34" s="1384"/>
    </row>
    <row r="35" spans="1:10" ht="18" customHeight="1" thickBot="1">
      <c r="A35" s="1383"/>
      <c r="B35" s="10"/>
      <c r="C35" s="10"/>
      <c r="D35" s="10"/>
      <c r="E35" s="11"/>
      <c r="F35" s="1383"/>
      <c r="G35" s="1383"/>
      <c r="H35" s="1383"/>
      <c r="I35" s="1383"/>
      <c r="J35" s="1385" t="s">
        <v>1758</v>
      </c>
    </row>
    <row r="36" spans="1:10" ht="18.75" customHeight="1" thickBot="1">
      <c r="A36" s="1386"/>
      <c r="B36" s="1387"/>
      <c r="C36" s="1387"/>
      <c r="D36" s="1387"/>
      <c r="E36" s="1388"/>
      <c r="F36" s="1386"/>
      <c r="G36" s="1389"/>
      <c r="H36" s="1389"/>
      <c r="I36" s="1389"/>
      <c r="J36" s="1390"/>
    </row>
    <row r="37" spans="1:10" ht="58.5" customHeight="1" thickBot="1">
      <c r="A37" s="1391" t="s">
        <v>1540</v>
      </c>
      <c r="B37" s="1392" t="s">
        <v>1580</v>
      </c>
      <c r="C37" s="1393" t="s">
        <v>570</v>
      </c>
      <c r="D37" s="1393" t="s">
        <v>569</v>
      </c>
      <c r="E37" s="1322" t="s">
        <v>1264</v>
      </c>
      <c r="F37" s="1391" t="s">
        <v>1540</v>
      </c>
      <c r="G37" s="1392" t="s">
        <v>1580</v>
      </c>
      <c r="H37" s="1393" t="s">
        <v>570</v>
      </c>
      <c r="I37" s="1393" t="s">
        <v>569</v>
      </c>
      <c r="J37" s="1391" t="s">
        <v>1264</v>
      </c>
    </row>
    <row r="38" spans="1:10" ht="12" customHeight="1">
      <c r="A38" s="1394"/>
      <c r="B38" s="1395"/>
      <c r="C38" s="1395"/>
      <c r="D38" s="1395"/>
      <c r="E38" s="1395"/>
      <c r="F38" s="1397"/>
      <c r="G38" s="1395"/>
      <c r="H38" s="1398"/>
      <c r="I38" s="1398"/>
      <c r="J38" s="1426"/>
    </row>
    <row r="39" spans="1:10" ht="15" customHeight="1">
      <c r="A39" s="1400" t="s">
        <v>19</v>
      </c>
      <c r="B39" s="1402">
        <v>50</v>
      </c>
      <c r="C39" s="1402">
        <v>50</v>
      </c>
      <c r="D39" s="1402">
        <v>112</v>
      </c>
      <c r="E39" s="1428">
        <f>D39/C39*100</f>
        <v>224.00000000000003</v>
      </c>
      <c r="F39" s="1403" t="s">
        <v>1762</v>
      </c>
      <c r="G39" s="1404">
        <v>1580</v>
      </c>
      <c r="H39" s="1405">
        <v>1920</v>
      </c>
      <c r="I39" s="1405">
        <v>1592</v>
      </c>
      <c r="J39" s="1436">
        <f>I39/H39*100</f>
        <v>82.91666666666667</v>
      </c>
    </row>
    <row r="40" spans="1:10" ht="24.75" customHeight="1">
      <c r="A40" s="1400" t="s">
        <v>1899</v>
      </c>
      <c r="B40" s="1402"/>
      <c r="C40" s="1402">
        <v>100</v>
      </c>
      <c r="D40" s="1402">
        <v>100</v>
      </c>
      <c r="E40" s="1428">
        <f>D40/C40*100</f>
        <v>100</v>
      </c>
      <c r="F40" s="1407" t="s">
        <v>1763</v>
      </c>
      <c r="G40" s="1404">
        <v>500</v>
      </c>
      <c r="H40" s="1405">
        <v>680</v>
      </c>
      <c r="I40" s="1405">
        <v>521</v>
      </c>
      <c r="J40" s="1436">
        <f>I40/H40*100</f>
        <v>76.61764705882354</v>
      </c>
    </row>
    <row r="41" spans="1:10" ht="24" customHeight="1">
      <c r="A41" s="1400" t="s">
        <v>21</v>
      </c>
      <c r="B41" s="1402">
        <v>2300</v>
      </c>
      <c r="C41" s="1401">
        <v>2300</v>
      </c>
      <c r="D41" s="1401">
        <v>2300</v>
      </c>
      <c r="E41" s="1428">
        <f>D41/C41*100</f>
        <v>100</v>
      </c>
      <c r="F41" s="1408" t="s">
        <v>1764</v>
      </c>
      <c r="G41" s="1405">
        <v>270</v>
      </c>
      <c r="H41" s="1405">
        <v>1391</v>
      </c>
      <c r="I41" s="1405">
        <v>786</v>
      </c>
      <c r="J41" s="1436">
        <f>I41/H41*100</f>
        <v>56.50611071171819</v>
      </c>
    </row>
    <row r="42" spans="1:10" ht="25.5">
      <c r="A42" s="1400" t="s">
        <v>22</v>
      </c>
      <c r="B42" s="1402"/>
      <c r="C42" s="1401">
        <v>714</v>
      </c>
      <c r="D42" s="1401">
        <v>714</v>
      </c>
      <c r="E42" s="1428">
        <f>D42/C42*100</f>
        <v>100</v>
      </c>
      <c r="F42" s="1409" t="s">
        <v>1770</v>
      </c>
      <c r="G42" s="1405"/>
      <c r="H42" s="1405">
        <v>15</v>
      </c>
      <c r="I42" s="1405">
        <v>15</v>
      </c>
      <c r="J42" s="1436">
        <f>I42/H42*100</f>
        <v>100</v>
      </c>
    </row>
    <row r="43" spans="1:10" ht="18.75" customHeight="1">
      <c r="A43" s="1400" t="s">
        <v>1591</v>
      </c>
      <c r="C43" s="1401">
        <v>1001</v>
      </c>
      <c r="D43" s="1401">
        <v>1001</v>
      </c>
      <c r="E43" s="1428">
        <f>D43/C43*100</f>
        <v>100</v>
      </c>
      <c r="F43" s="1409" t="s">
        <v>1772</v>
      </c>
      <c r="G43" s="1405"/>
      <c r="H43" s="1405">
        <v>159</v>
      </c>
      <c r="I43" s="1405">
        <v>159</v>
      </c>
      <c r="J43" s="1436">
        <f>I43/H43*100</f>
        <v>100</v>
      </c>
    </row>
    <row r="44" spans="1:10" ht="3" customHeight="1" thickBot="1">
      <c r="A44" s="1429"/>
      <c r="B44" s="1430"/>
      <c r="C44" s="1431"/>
      <c r="D44" s="1431"/>
      <c r="E44" s="1431"/>
      <c r="F44" s="1432"/>
      <c r="G44" s="1433"/>
      <c r="H44" s="1431"/>
      <c r="I44" s="1431"/>
      <c r="J44" s="1437"/>
    </row>
    <row r="45" spans="1:10" ht="13.5" thickBot="1">
      <c r="A45" s="1417" t="s">
        <v>23</v>
      </c>
      <c r="B45" s="1418">
        <f>SUM(B39:B44)</f>
        <v>2350</v>
      </c>
      <c r="C45" s="1418">
        <f>SUM(C39:C44)</f>
        <v>4165</v>
      </c>
      <c r="D45" s="1418">
        <f>SUM(D39:D44)</f>
        <v>4227</v>
      </c>
      <c r="E45" s="1435">
        <f>D45/C45*100</f>
        <v>101.48859543817528</v>
      </c>
      <c r="F45" s="1420" t="s">
        <v>23</v>
      </c>
      <c r="G45" s="1421">
        <f>SUM(G39:G44)</f>
        <v>2350</v>
      </c>
      <c r="H45" s="1421">
        <f>SUM(H39:H44)</f>
        <v>4165</v>
      </c>
      <c r="I45" s="1421">
        <f>SUM(I39:I44)</f>
        <v>3073</v>
      </c>
      <c r="J45" s="1422">
        <f>I45/H45*100</f>
        <v>73.78151260504202</v>
      </c>
    </row>
  </sheetData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G42"/>
  <sheetViews>
    <sheetView showGridLines="0" zoomScale="75" zoomScaleNormal="75" workbookViewId="0" topLeftCell="B31">
      <selection activeCell="A3" sqref="A3:G3"/>
    </sheetView>
  </sheetViews>
  <sheetFormatPr defaultColWidth="9.140625" defaultRowHeight="12.75"/>
  <cols>
    <col min="1" max="1" width="47.7109375" style="1438" customWidth="1"/>
    <col min="2" max="3" width="16.8515625" style="1438" customWidth="1"/>
    <col min="4" max="4" width="16.8515625" style="1439" customWidth="1"/>
    <col min="5" max="6" width="16.8515625" style="1438" customWidth="1"/>
    <col min="7" max="7" width="16.8515625" style="1439" customWidth="1"/>
    <col min="8" max="16384" width="9.140625" style="1438" customWidth="1"/>
  </cols>
  <sheetData>
    <row r="1" spans="1:7" ht="12.75">
      <c r="A1" s="1438" t="s">
        <v>1752</v>
      </c>
      <c r="G1" s="1440" t="s">
        <v>27</v>
      </c>
    </row>
    <row r="2" ht="7.5" customHeight="1">
      <c r="G2" s="1438"/>
    </row>
    <row r="3" spans="1:7" ht="18.75" customHeight="1">
      <c r="A3" s="1441" t="s">
        <v>28</v>
      </c>
      <c r="B3" s="1441"/>
      <c r="C3" s="1441"/>
      <c r="D3" s="1441"/>
      <c r="E3" s="1441"/>
      <c r="F3" s="1441"/>
      <c r="G3" s="1441"/>
    </row>
    <row r="4" spans="1:7" ht="14.25" customHeight="1">
      <c r="A4" s="1441" t="s">
        <v>29</v>
      </c>
      <c r="B4" s="1441"/>
      <c r="C4" s="1441"/>
      <c r="D4" s="1441"/>
      <c r="E4" s="1441"/>
      <c r="F4" s="1441"/>
      <c r="G4" s="1441"/>
    </row>
    <row r="5" ht="15" customHeight="1" thickBot="1">
      <c r="G5" s="1440" t="s">
        <v>1758</v>
      </c>
    </row>
    <row r="6" spans="1:7" ht="15.75">
      <c r="A6" s="1442" t="s">
        <v>1540</v>
      </c>
      <c r="B6" s="1443" t="s">
        <v>30</v>
      </c>
      <c r="C6" s="1444"/>
      <c r="D6" s="1445"/>
      <c r="E6" s="1446" t="s">
        <v>31</v>
      </c>
      <c r="F6" s="1446" t="s">
        <v>32</v>
      </c>
      <c r="G6" s="1447" t="s">
        <v>1198</v>
      </c>
    </row>
    <row r="7" spans="1:7" ht="44.25" customHeight="1" thickBot="1">
      <c r="A7" s="1448"/>
      <c r="B7" s="1449" t="s">
        <v>33</v>
      </c>
      <c r="C7" s="1450" t="s">
        <v>34</v>
      </c>
      <c r="D7" s="1451" t="s">
        <v>765</v>
      </c>
      <c r="E7" s="1452"/>
      <c r="F7" s="1452"/>
      <c r="G7" s="1453"/>
    </row>
    <row r="8" spans="1:7" ht="8.25" customHeight="1">
      <c r="A8" s="1454"/>
      <c r="B8" s="1455"/>
      <c r="C8" s="1455"/>
      <c r="D8" s="1456"/>
      <c r="E8" s="1457"/>
      <c r="F8" s="1457"/>
      <c r="G8" s="1457"/>
    </row>
    <row r="9" ht="15.75">
      <c r="A9" s="1458" t="s">
        <v>1473</v>
      </c>
    </row>
    <row r="10" spans="1:7" s="1439" customFormat="1" ht="18" customHeight="1">
      <c r="A10" s="1439" t="s">
        <v>35</v>
      </c>
      <c r="B10" s="1459">
        <v>103328</v>
      </c>
      <c r="C10" s="1459"/>
      <c r="D10" s="1459">
        <f>SUM(B10:C10)</f>
        <v>103328</v>
      </c>
      <c r="E10" s="1459">
        <v>78</v>
      </c>
      <c r="F10" s="1459"/>
      <c r="G10" s="1459">
        <f>SUM(D10:F10)</f>
        <v>103406</v>
      </c>
    </row>
    <row r="11" spans="1:7" ht="15" customHeight="1">
      <c r="A11" s="1438" t="s">
        <v>36</v>
      </c>
      <c r="B11" s="1460">
        <v>22604278</v>
      </c>
      <c r="C11" s="1460">
        <v>100689</v>
      </c>
      <c r="D11" s="1459">
        <f>SUM(B11:C11)</f>
        <v>22704967</v>
      </c>
      <c r="E11" s="1460">
        <v>368620</v>
      </c>
      <c r="F11" s="1460"/>
      <c r="G11" s="1459">
        <f>SUM(D11:F11)</f>
        <v>23073587</v>
      </c>
    </row>
    <row r="12" spans="1:7" ht="13.5" customHeight="1">
      <c r="A12" s="1438" t="s">
        <v>37</v>
      </c>
      <c r="B12" s="1460">
        <v>98117</v>
      </c>
      <c r="C12" s="1460">
        <v>279871</v>
      </c>
      <c r="D12" s="1459">
        <f>SUM(B12:C12)</f>
        <v>377988</v>
      </c>
      <c r="E12" s="1460">
        <v>1633432</v>
      </c>
      <c r="F12" s="1460"/>
      <c r="G12" s="1459">
        <f>SUM(D12:F12)</f>
        <v>2011420</v>
      </c>
    </row>
    <row r="13" spans="1:7" ht="13.5" customHeight="1">
      <c r="A13" s="1438" t="s">
        <v>38</v>
      </c>
      <c r="B13" s="1460"/>
      <c r="C13" s="1460">
        <v>691101</v>
      </c>
      <c r="D13" s="1459">
        <f>SUM(B13:C13)</f>
        <v>691101</v>
      </c>
      <c r="E13" s="1460">
        <v>66739</v>
      </c>
      <c r="F13" s="1460">
        <v>12136</v>
      </c>
      <c r="G13" s="1459">
        <f>SUM(D13:F13)</f>
        <v>769976</v>
      </c>
    </row>
    <row r="14" spans="1:7" ht="14.25" customHeight="1">
      <c r="A14" s="1438" t="s">
        <v>39</v>
      </c>
      <c r="B14" s="1460">
        <v>11230410</v>
      </c>
      <c r="C14" s="1460">
        <v>3348093</v>
      </c>
      <c r="D14" s="1459">
        <f>SUM(B14:C14)</f>
        <v>14578503</v>
      </c>
      <c r="E14" s="1460">
        <v>56631</v>
      </c>
      <c r="F14" s="1460">
        <v>144235</v>
      </c>
      <c r="G14" s="1459">
        <f>SUM(D14:F14)</f>
        <v>14779369</v>
      </c>
    </row>
    <row r="15" spans="1:7" s="1439" customFormat="1" ht="14.25" customHeight="1">
      <c r="A15" s="1439" t="s">
        <v>40</v>
      </c>
      <c r="B15" s="1459">
        <f aca="true" t="shared" si="0" ref="B15:G15">SUM(B11:B14)</f>
        <v>33932805</v>
      </c>
      <c r="C15" s="1459">
        <f t="shared" si="0"/>
        <v>4419754</v>
      </c>
      <c r="D15" s="1459">
        <f t="shared" si="0"/>
        <v>38352559</v>
      </c>
      <c r="E15" s="1459">
        <f t="shared" si="0"/>
        <v>2125422</v>
      </c>
      <c r="F15" s="1459">
        <f t="shared" si="0"/>
        <v>156371</v>
      </c>
      <c r="G15" s="1459">
        <f t="shared" si="0"/>
        <v>40634352</v>
      </c>
    </row>
    <row r="16" spans="1:7" s="1439" customFormat="1" ht="14.25" customHeight="1">
      <c r="A16" s="1439" t="s">
        <v>41</v>
      </c>
      <c r="B16" s="1459">
        <v>3493</v>
      </c>
      <c r="C16" s="1459">
        <v>323433</v>
      </c>
      <c r="D16" s="1459">
        <f aca="true" t="shared" si="1" ref="D16:D21">SUM(B16:C16)</f>
        <v>326926</v>
      </c>
      <c r="E16" s="1459">
        <v>44645</v>
      </c>
      <c r="F16" s="1459">
        <v>46</v>
      </c>
      <c r="G16" s="1459">
        <f aca="true" t="shared" si="2" ref="G16:G22">SUM(D16:F16)</f>
        <v>371617</v>
      </c>
    </row>
    <row r="17" spans="1:7" s="1439" customFormat="1" ht="13.5" customHeight="1">
      <c r="A17" s="1439" t="s">
        <v>42</v>
      </c>
      <c r="B17" s="1459">
        <v>11188</v>
      </c>
      <c r="C17" s="1459"/>
      <c r="D17" s="1459">
        <f t="shared" si="1"/>
        <v>11188</v>
      </c>
      <c r="E17" s="1459">
        <v>16035</v>
      </c>
      <c r="F17" s="1459"/>
      <c r="G17" s="1459">
        <f t="shared" si="2"/>
        <v>27223</v>
      </c>
    </row>
    <row r="18" spans="1:7" ht="15" customHeight="1">
      <c r="A18" s="1438" t="s">
        <v>43</v>
      </c>
      <c r="B18" s="1460"/>
      <c r="C18" s="1460">
        <v>1816865</v>
      </c>
      <c r="D18" s="1459">
        <f t="shared" si="1"/>
        <v>1816865</v>
      </c>
      <c r="E18" s="1460">
        <v>77191</v>
      </c>
      <c r="F18" s="1460"/>
      <c r="G18" s="1459">
        <f t="shared" si="2"/>
        <v>1894056</v>
      </c>
    </row>
    <row r="19" spans="1:7" ht="15" customHeight="1">
      <c r="A19" s="1438" t="s">
        <v>44</v>
      </c>
      <c r="C19" s="1460">
        <v>2367221</v>
      </c>
      <c r="D19" s="1459">
        <f t="shared" si="1"/>
        <v>2367221</v>
      </c>
      <c r="E19" s="1460">
        <v>342603</v>
      </c>
      <c r="F19" s="1460"/>
      <c r="G19" s="1459">
        <f t="shared" si="2"/>
        <v>2709824</v>
      </c>
    </row>
    <row r="20" spans="1:7" ht="15" customHeight="1">
      <c r="A20" s="1438" t="s">
        <v>45</v>
      </c>
      <c r="B20" s="1460">
        <v>48007</v>
      </c>
      <c r="C20" s="1460">
        <v>927485</v>
      </c>
      <c r="D20" s="1459">
        <f t="shared" si="1"/>
        <v>975492</v>
      </c>
      <c r="E20" s="1460">
        <v>6633</v>
      </c>
      <c r="F20" s="1460"/>
      <c r="G20" s="1459">
        <f t="shared" si="2"/>
        <v>982125</v>
      </c>
    </row>
    <row r="21" spans="1:7" ht="15" customHeight="1">
      <c r="A21" s="1438" t="s">
        <v>46</v>
      </c>
      <c r="B21" s="1460"/>
      <c r="C21" s="1460">
        <v>1847</v>
      </c>
      <c r="D21" s="1459">
        <f t="shared" si="1"/>
        <v>1847</v>
      </c>
      <c r="E21" s="1460">
        <v>90175</v>
      </c>
      <c r="F21" s="1460"/>
      <c r="G21" s="1459">
        <f t="shared" si="2"/>
        <v>92022</v>
      </c>
    </row>
    <row r="22" spans="1:7" ht="14.25" customHeight="1">
      <c r="A22" s="1438" t="s">
        <v>47</v>
      </c>
      <c r="B22" s="1460"/>
      <c r="C22" s="1460"/>
      <c r="D22" s="1459"/>
      <c r="E22" s="1460"/>
      <c r="F22" s="1460"/>
      <c r="G22" s="1459">
        <f t="shared" si="2"/>
        <v>0</v>
      </c>
    </row>
    <row r="23" spans="1:7" s="1439" customFormat="1" ht="15" customHeight="1" thickBot="1">
      <c r="A23" s="1439" t="s">
        <v>48</v>
      </c>
      <c r="B23" s="1459">
        <f>SUM(B18:B22)</f>
        <v>48007</v>
      </c>
      <c r="C23" s="1459">
        <f>SUM(C18:C22)</f>
        <v>5113418</v>
      </c>
      <c r="D23" s="1459">
        <f>SUM(D18:D22)</f>
        <v>5161425</v>
      </c>
      <c r="E23" s="1459">
        <f>SUM(E18:E22)</f>
        <v>516602</v>
      </c>
      <c r="F23" s="1459"/>
      <c r="G23" s="1459">
        <f>SUM(G18:G22)</f>
        <v>5678027</v>
      </c>
    </row>
    <row r="24" spans="1:7" ht="16.5" customHeight="1" thickBot="1">
      <c r="A24" s="1461" t="s">
        <v>49</v>
      </c>
      <c r="B24" s="1462">
        <f aca="true" t="shared" si="3" ref="B24:G24">SUM(B23,B17,B16,B15,B10)</f>
        <v>34098821</v>
      </c>
      <c r="C24" s="1462">
        <f t="shared" si="3"/>
        <v>9856605</v>
      </c>
      <c r="D24" s="1462">
        <f t="shared" si="3"/>
        <v>43955426</v>
      </c>
      <c r="E24" s="1462">
        <f t="shared" si="3"/>
        <v>2702782</v>
      </c>
      <c r="F24" s="1462">
        <f t="shared" si="3"/>
        <v>156417</v>
      </c>
      <c r="G24" s="1462">
        <f t="shared" si="3"/>
        <v>46814625</v>
      </c>
    </row>
    <row r="25" spans="1:7" ht="4.5" customHeight="1">
      <c r="A25" s="1463"/>
      <c r="B25" s="1464"/>
      <c r="C25" s="1464"/>
      <c r="D25" s="1464"/>
      <c r="E25" s="1464"/>
      <c r="F25" s="1464"/>
      <c r="G25" s="1464"/>
    </row>
    <row r="26" spans="1:7" ht="18" customHeight="1">
      <c r="A26" s="1458" t="s">
        <v>50</v>
      </c>
      <c r="B26" s="1460"/>
      <c r="C26" s="1460"/>
      <c r="D26" s="1459"/>
      <c r="E26" s="1460"/>
      <c r="F26" s="1460"/>
      <c r="G26" s="1459"/>
    </row>
    <row r="27" spans="1:7" ht="18" customHeight="1">
      <c r="A27" s="1438" t="s">
        <v>35</v>
      </c>
      <c r="B27" s="1460">
        <v>9419</v>
      </c>
      <c r="C27" s="1460">
        <v>24451</v>
      </c>
      <c r="D27" s="1459">
        <f>SUM(B27:C27)</f>
        <v>33870</v>
      </c>
      <c r="E27" s="1460">
        <v>703</v>
      </c>
      <c r="F27" s="1460"/>
      <c r="G27" s="1459">
        <f>SUM(D27:F27)</f>
        <v>34573</v>
      </c>
    </row>
    <row r="28" spans="1:7" ht="18" customHeight="1">
      <c r="A28" s="1438" t="s">
        <v>40</v>
      </c>
      <c r="B28" s="1460">
        <v>139573</v>
      </c>
      <c r="C28" s="1460">
        <v>3135947</v>
      </c>
      <c r="D28" s="1459">
        <f>SUM(B28:C28)</f>
        <v>3275520</v>
      </c>
      <c r="E28" s="1460"/>
      <c r="F28" s="1460">
        <v>62623</v>
      </c>
      <c r="G28" s="1459">
        <f>SUM(D28:F28)</f>
        <v>3338143</v>
      </c>
    </row>
    <row r="29" spans="1:7" ht="18" customHeight="1">
      <c r="A29" s="1438" t="s">
        <v>51</v>
      </c>
      <c r="B29" s="1460">
        <v>23071</v>
      </c>
      <c r="C29" s="1460">
        <v>258899</v>
      </c>
      <c r="D29" s="1459">
        <f>SUM(B29:C29)</f>
        <v>281970</v>
      </c>
      <c r="E29" s="1460">
        <v>96905</v>
      </c>
      <c r="F29" s="1460"/>
      <c r="G29" s="1459">
        <f>SUM(D29:F29)</f>
        <v>378875</v>
      </c>
    </row>
    <row r="30" spans="1:7" ht="18" customHeight="1">
      <c r="A30" s="1438" t="s">
        <v>42</v>
      </c>
      <c r="B30" s="1460"/>
      <c r="C30" s="1460">
        <v>38550</v>
      </c>
      <c r="D30" s="1459">
        <f>SUM(B30:C30)</f>
        <v>38550</v>
      </c>
      <c r="E30" s="1460">
        <v>100227</v>
      </c>
      <c r="F30" s="1460"/>
      <c r="G30" s="1459">
        <f>SUM(D30:F30)</f>
        <v>138777</v>
      </c>
    </row>
    <row r="31" spans="1:7" ht="18" customHeight="1" thickBot="1">
      <c r="A31" s="1438" t="s">
        <v>52</v>
      </c>
      <c r="B31" s="1460"/>
      <c r="C31" s="1460">
        <v>2559</v>
      </c>
      <c r="D31" s="1459">
        <f>SUM(B31:C31)</f>
        <v>2559</v>
      </c>
      <c r="E31" s="1460"/>
      <c r="F31" s="1460"/>
      <c r="G31" s="1459">
        <f>SUM(D31:F31)</f>
        <v>2559</v>
      </c>
    </row>
    <row r="32" spans="1:7" ht="15" customHeight="1" thickBot="1">
      <c r="A32" s="1461" t="s">
        <v>53</v>
      </c>
      <c r="B32" s="1462">
        <f aca="true" t="shared" si="4" ref="B32:G32">SUM(B27:B31)</f>
        <v>172063</v>
      </c>
      <c r="C32" s="1462">
        <f t="shared" si="4"/>
        <v>3460406</v>
      </c>
      <c r="D32" s="1462">
        <f t="shared" si="4"/>
        <v>3632469</v>
      </c>
      <c r="E32" s="1462">
        <f t="shared" si="4"/>
        <v>197835</v>
      </c>
      <c r="F32" s="1462">
        <f t="shared" si="4"/>
        <v>62623</v>
      </c>
      <c r="G32" s="1462">
        <f t="shared" si="4"/>
        <v>3892927</v>
      </c>
    </row>
    <row r="33" spans="1:7" ht="6.75" customHeight="1">
      <c r="A33" s="1463"/>
      <c r="B33" s="1464"/>
      <c r="C33" s="1464"/>
      <c r="D33" s="1464"/>
      <c r="E33" s="1464"/>
      <c r="F33" s="1464"/>
      <c r="G33" s="1464"/>
    </row>
    <row r="34" spans="1:7" ht="15.75" customHeight="1">
      <c r="A34" s="1438" t="s">
        <v>54</v>
      </c>
      <c r="B34" s="1460"/>
      <c r="C34" s="1460"/>
      <c r="D34" s="1459"/>
      <c r="E34" s="1460">
        <v>1520917</v>
      </c>
      <c r="F34" s="1460"/>
      <c r="G34" s="1459">
        <f>SUM(D34:F34)</f>
        <v>1520917</v>
      </c>
    </row>
    <row r="35" spans="1:7" ht="15" customHeight="1">
      <c r="A35" s="1438" t="s">
        <v>55</v>
      </c>
      <c r="B35" s="1460"/>
      <c r="C35" s="1460"/>
      <c r="D35" s="1459"/>
      <c r="E35" s="1460">
        <v>324253</v>
      </c>
      <c r="F35" s="1460"/>
      <c r="G35" s="1459">
        <f>SUM(D35:F35)</f>
        <v>324253</v>
      </c>
    </row>
    <row r="36" spans="1:7" ht="15.75" customHeight="1" thickBot="1">
      <c r="A36" s="1438" t="s">
        <v>56</v>
      </c>
      <c r="B36" s="1460"/>
      <c r="C36" s="1460"/>
      <c r="D36" s="1459"/>
      <c r="E36" s="1460">
        <v>496083</v>
      </c>
      <c r="F36" s="1460"/>
      <c r="G36" s="1459">
        <f>SUM(D36:F36)</f>
        <v>496083</v>
      </c>
    </row>
    <row r="37" spans="1:7" ht="15.75" customHeight="1" thickBot="1">
      <c r="A37" s="1461" t="s">
        <v>57</v>
      </c>
      <c r="B37" s="1462"/>
      <c r="C37" s="1462"/>
      <c r="D37" s="1462"/>
      <c r="E37" s="1462">
        <f>SUM(E34:E36)</f>
        <v>2341253</v>
      </c>
      <c r="F37" s="1462"/>
      <c r="G37" s="1462">
        <f>SUM(G34:G36)</f>
        <v>2341253</v>
      </c>
    </row>
    <row r="38" spans="1:7" ht="9" customHeight="1" thickBot="1">
      <c r="A38" s="1463"/>
      <c r="B38" s="1464"/>
      <c r="C38" s="1464"/>
      <c r="D38" s="1464"/>
      <c r="E38" s="1464"/>
      <c r="F38" s="1464"/>
      <c r="G38" s="1464"/>
    </row>
    <row r="39" spans="1:7" ht="15.75" customHeight="1">
      <c r="A39" s="1465" t="s">
        <v>58</v>
      </c>
      <c r="B39" s="1466">
        <f aca="true" t="shared" si="5" ref="B39:G39">+B37+B32+B24</f>
        <v>34270884</v>
      </c>
      <c r="C39" s="1466">
        <f t="shared" si="5"/>
        <v>13317011</v>
      </c>
      <c r="D39" s="1466">
        <f t="shared" si="5"/>
        <v>47587895</v>
      </c>
      <c r="E39" s="1466">
        <f t="shared" si="5"/>
        <v>5241870</v>
      </c>
      <c r="F39" s="1466">
        <f t="shared" si="5"/>
        <v>219040</v>
      </c>
      <c r="G39" s="1466">
        <f t="shared" si="5"/>
        <v>53048805</v>
      </c>
    </row>
    <row r="40" spans="1:7" ht="15.75" customHeight="1" thickBot="1">
      <c r="A40" s="1467" t="s">
        <v>59</v>
      </c>
      <c r="B40" s="1468"/>
      <c r="C40" s="1468"/>
      <c r="D40" s="1468"/>
      <c r="E40" s="1468"/>
      <c r="F40" s="1468"/>
      <c r="G40" s="1468"/>
    </row>
    <row r="41" ht="6.75" customHeight="1"/>
    <row r="42" ht="12.75">
      <c r="A42" s="1438" t="s">
        <v>60</v>
      </c>
    </row>
  </sheetData>
  <mergeCells count="13">
    <mergeCell ref="G6:G7"/>
    <mergeCell ref="A3:G3"/>
    <mergeCell ref="A4:G4"/>
    <mergeCell ref="A6:A7"/>
    <mergeCell ref="B6:D6"/>
    <mergeCell ref="E6:E7"/>
    <mergeCell ref="F6:F7"/>
    <mergeCell ref="F39:F40"/>
    <mergeCell ref="G39:G40"/>
    <mergeCell ref="B39:B40"/>
    <mergeCell ref="C39:C40"/>
    <mergeCell ref="D39:D40"/>
    <mergeCell ref="E39:E40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G35"/>
  <sheetViews>
    <sheetView zoomScale="75" zoomScaleNormal="75" workbookViewId="0" topLeftCell="B16">
      <selection activeCell="D40" sqref="D40"/>
    </sheetView>
  </sheetViews>
  <sheetFormatPr defaultColWidth="9.140625" defaultRowHeight="12.75"/>
  <cols>
    <col min="1" max="1" width="50.28125" style="1470" customWidth="1"/>
    <col min="2" max="2" width="16.00390625" style="1470" customWidth="1"/>
    <col min="3" max="3" width="4.28125" style="1470" customWidth="1"/>
    <col min="4" max="4" width="47.8515625" style="1470" customWidth="1"/>
    <col min="5" max="5" width="16.140625" style="1470" customWidth="1"/>
    <col min="6" max="6" width="4.140625" style="1470" customWidth="1"/>
    <col min="7" max="16384" width="8.00390625" style="1470" customWidth="1"/>
  </cols>
  <sheetData>
    <row r="3" spans="1:7" ht="15.75">
      <c r="A3" s="1469" t="s">
        <v>61</v>
      </c>
      <c r="B3" s="1469"/>
      <c r="C3" s="1469"/>
      <c r="D3" s="1469"/>
      <c r="E3" s="1469"/>
      <c r="F3" s="1469"/>
      <c r="G3" s="1469"/>
    </row>
    <row r="4" spans="1:7" ht="15.75">
      <c r="A4" s="1469" t="s">
        <v>62</v>
      </c>
      <c r="B4" s="1469"/>
      <c r="C4" s="1469"/>
      <c r="D4" s="1469"/>
      <c r="E4" s="1469"/>
      <c r="F4" s="1469"/>
      <c r="G4" s="1469"/>
    </row>
    <row r="5" spans="1:7" ht="12.75">
      <c r="A5" s="1471"/>
      <c r="B5" s="1471"/>
      <c r="C5" s="1471"/>
      <c r="D5" s="1471"/>
      <c r="E5" s="1471"/>
      <c r="F5" s="1471"/>
      <c r="G5" s="1471"/>
    </row>
    <row r="6" spans="5:6" ht="13.5" thickBot="1">
      <c r="E6" s="1472" t="s">
        <v>1758</v>
      </c>
      <c r="F6" s="1472"/>
    </row>
    <row r="7" spans="1:6" ht="25.5" customHeight="1" thickBot="1">
      <c r="A7" s="1473" t="s">
        <v>63</v>
      </c>
      <c r="B7" s="1474" t="s">
        <v>64</v>
      </c>
      <c r="C7" s="1475"/>
      <c r="D7" s="1473" t="s">
        <v>65</v>
      </c>
      <c r="E7" s="1474" t="s">
        <v>64</v>
      </c>
      <c r="F7" s="1475"/>
    </row>
    <row r="8" spans="1:6" ht="13.5">
      <c r="A8" s="1476" t="s">
        <v>1409</v>
      </c>
      <c r="B8" s="1477"/>
      <c r="C8" s="1478"/>
      <c r="D8" s="1479" t="s">
        <v>1409</v>
      </c>
      <c r="E8" s="1480"/>
      <c r="F8" s="1481"/>
    </row>
    <row r="9" spans="1:6" ht="12.75">
      <c r="A9" s="1482" t="s">
        <v>1752</v>
      </c>
      <c r="B9" s="1480"/>
      <c r="C9" s="1483"/>
      <c r="D9" s="1484" t="s">
        <v>1752</v>
      </c>
      <c r="E9" s="1480"/>
      <c r="F9" s="1485"/>
    </row>
    <row r="10" spans="1:6" ht="12.75">
      <c r="A10" s="1486"/>
      <c r="B10" s="1480"/>
      <c r="C10" s="1483"/>
      <c r="D10" s="1487"/>
      <c r="E10" s="1480"/>
      <c r="F10" s="1485"/>
    </row>
    <row r="11" spans="1:6" ht="12.75">
      <c r="A11" s="1486" t="s">
        <v>66</v>
      </c>
      <c r="B11" s="1480">
        <v>5935</v>
      </c>
      <c r="C11" s="1483"/>
      <c r="D11" s="1487" t="s">
        <v>1762</v>
      </c>
      <c r="E11" s="1480">
        <v>5474</v>
      </c>
      <c r="F11" s="1485"/>
    </row>
    <row r="12" spans="1:6" ht="12.75">
      <c r="A12" s="1486" t="s">
        <v>67</v>
      </c>
      <c r="B12" s="1480">
        <v>7203</v>
      </c>
      <c r="C12" s="1483"/>
      <c r="D12" s="1487" t="s">
        <v>1763</v>
      </c>
      <c r="E12" s="1480">
        <v>1676</v>
      </c>
      <c r="F12" s="1485"/>
    </row>
    <row r="13" spans="1:6" ht="12.75">
      <c r="A13" s="1486" t="s">
        <v>68</v>
      </c>
      <c r="B13" s="1480">
        <v>889</v>
      </c>
      <c r="C13" s="1483"/>
      <c r="D13" s="1487" t="s">
        <v>1764</v>
      </c>
      <c r="E13" s="1480">
        <v>116</v>
      </c>
      <c r="F13" s="1485"/>
    </row>
    <row r="14" spans="1:6" ht="12.75">
      <c r="A14" s="1486" t="s">
        <v>69</v>
      </c>
      <c r="B14" s="1480">
        <v>1079</v>
      </c>
      <c r="C14" s="1483"/>
      <c r="D14" s="1487" t="s">
        <v>1772</v>
      </c>
      <c r="E14" s="1480">
        <v>1938</v>
      </c>
      <c r="F14" s="1485"/>
    </row>
    <row r="15" spans="1:6" ht="12.75">
      <c r="A15" s="1486" t="s">
        <v>70</v>
      </c>
      <c r="B15" s="1480">
        <v>1000</v>
      </c>
      <c r="C15" s="1483"/>
      <c r="D15" s="1487"/>
      <c r="E15" s="1480"/>
      <c r="F15" s="1485"/>
    </row>
    <row r="16" spans="1:6" ht="12.75">
      <c r="A16" s="1486"/>
      <c r="B16" s="1480"/>
      <c r="C16" s="1483"/>
      <c r="D16" s="1487"/>
      <c r="E16" s="1480"/>
      <c r="F16" s="1485"/>
    </row>
    <row r="17" spans="1:6" ht="12.75">
      <c r="A17" s="1482" t="s">
        <v>1904</v>
      </c>
      <c r="B17" s="1480"/>
      <c r="C17" s="1483"/>
      <c r="D17" s="1484" t="s">
        <v>1904</v>
      </c>
      <c r="E17" s="1480"/>
      <c r="F17" s="1485"/>
    </row>
    <row r="18" spans="1:6" ht="12.75">
      <c r="A18" s="1486"/>
      <c r="B18" s="1480"/>
      <c r="C18" s="1483"/>
      <c r="D18" s="1487"/>
      <c r="E18" s="1480"/>
      <c r="F18" s="1485"/>
    </row>
    <row r="19" spans="1:6" ht="12.75">
      <c r="A19" s="1486" t="s">
        <v>66</v>
      </c>
      <c r="B19" s="1480">
        <v>35258</v>
      </c>
      <c r="C19" s="1483"/>
      <c r="D19" s="1487" t="s">
        <v>1762</v>
      </c>
      <c r="E19" s="1480">
        <v>23877</v>
      </c>
      <c r="F19" s="1485"/>
    </row>
    <row r="20" spans="1:6" ht="12.75">
      <c r="A20" s="1486" t="s">
        <v>67</v>
      </c>
      <c r="B20" s="1480">
        <v>42477</v>
      </c>
      <c r="C20" s="1483"/>
      <c r="D20" s="1487" t="s">
        <v>1763</v>
      </c>
      <c r="E20" s="1480">
        <v>8043</v>
      </c>
      <c r="F20" s="1485"/>
    </row>
    <row r="21" spans="1:6" ht="12.75">
      <c r="A21" s="1486" t="s">
        <v>68</v>
      </c>
      <c r="B21" s="1480">
        <v>8382</v>
      </c>
      <c r="C21" s="1483"/>
      <c r="D21" s="1487" t="s">
        <v>1764</v>
      </c>
      <c r="E21" s="1480">
        <v>6232</v>
      </c>
      <c r="F21" s="1485"/>
    </row>
    <row r="22" spans="1:6" ht="12.75">
      <c r="A22" s="1486" t="s">
        <v>69</v>
      </c>
      <c r="B22" s="1480">
        <v>10479</v>
      </c>
      <c r="C22" s="1483"/>
      <c r="D22" s="1487" t="s">
        <v>1772</v>
      </c>
      <c r="E22" s="1480">
        <v>16150</v>
      </c>
      <c r="F22" s="1485"/>
    </row>
    <row r="23" spans="1:6" ht="12.75">
      <c r="A23" s="1486" t="s">
        <v>70</v>
      </c>
      <c r="B23" s="1480">
        <v>6880</v>
      </c>
      <c r="C23" s="1483"/>
      <c r="D23" s="1487"/>
      <c r="E23" s="1480"/>
      <c r="F23" s="1485"/>
    </row>
    <row r="24" spans="1:6" ht="12.75">
      <c r="A24" s="1486"/>
      <c r="B24" s="1480"/>
      <c r="C24" s="1483"/>
      <c r="D24" s="1487"/>
      <c r="E24" s="1480"/>
      <c r="F24" s="1485"/>
    </row>
    <row r="25" spans="1:6" ht="12.75">
      <c r="A25" s="1488" t="s">
        <v>71</v>
      </c>
      <c r="B25" s="1489">
        <f>B23+B22+B21+B20+B19+B15+B14+B13+B12+B11</f>
        <v>119582</v>
      </c>
      <c r="C25" s="1490"/>
      <c r="D25" s="1491" t="s">
        <v>71</v>
      </c>
      <c r="E25" s="1489">
        <f>SUM(E11:E24)</f>
        <v>63506</v>
      </c>
      <c r="F25" s="1492"/>
    </row>
    <row r="26" spans="1:6" ht="12.75">
      <c r="A26" s="1486"/>
      <c r="B26" s="1486"/>
      <c r="C26" s="1478"/>
      <c r="D26" s="1487"/>
      <c r="E26" s="1486"/>
      <c r="F26" s="1493"/>
    </row>
    <row r="27" spans="1:6" ht="13.5">
      <c r="A27" s="1476" t="s">
        <v>72</v>
      </c>
      <c r="B27" s="1486"/>
      <c r="C27" s="1478"/>
      <c r="D27" s="1479" t="s">
        <v>72</v>
      </c>
      <c r="E27" s="1486"/>
      <c r="F27" s="1493"/>
    </row>
    <row r="28" spans="1:6" ht="12.75">
      <c r="A28" s="1486"/>
      <c r="B28" s="1486"/>
      <c r="C28" s="1478"/>
      <c r="D28" s="1487"/>
      <c r="E28" s="1486"/>
      <c r="F28" s="1493"/>
    </row>
    <row r="29" spans="1:6" ht="12.75">
      <c r="A29" s="1486" t="s">
        <v>68</v>
      </c>
      <c r="B29" s="1480">
        <v>8642</v>
      </c>
      <c r="C29" s="1483"/>
      <c r="D29" s="1487" t="s">
        <v>1772</v>
      </c>
      <c r="E29" s="1486">
        <v>0</v>
      </c>
      <c r="F29" s="1493"/>
    </row>
    <row r="30" spans="1:6" ht="12.75">
      <c r="A30" s="1486" t="s">
        <v>69</v>
      </c>
      <c r="B30" s="1480">
        <v>9286</v>
      </c>
      <c r="C30" s="1483"/>
      <c r="D30" s="1487"/>
      <c r="E30" s="1486"/>
      <c r="F30" s="1493"/>
    </row>
    <row r="31" spans="1:6" ht="12.75">
      <c r="A31" s="1486"/>
      <c r="B31" s="1480"/>
      <c r="C31" s="1483"/>
      <c r="D31" s="1487"/>
      <c r="E31" s="1486"/>
      <c r="F31" s="1493"/>
    </row>
    <row r="32" spans="1:6" ht="12.75">
      <c r="A32" s="1494" t="s">
        <v>73</v>
      </c>
      <c r="B32" s="1480">
        <f>SUM(B29:B31)</f>
        <v>17928</v>
      </c>
      <c r="C32" s="1483"/>
      <c r="D32" s="1487"/>
      <c r="E32" s="1486"/>
      <c r="F32" s="1493"/>
    </row>
    <row r="33" spans="1:6" ht="12.75">
      <c r="A33" s="1494"/>
      <c r="B33" s="1480"/>
      <c r="C33" s="1483"/>
      <c r="D33" s="1487"/>
      <c r="E33" s="1486"/>
      <c r="F33" s="1493"/>
    </row>
    <row r="34" spans="1:6" ht="13.5" thickBot="1">
      <c r="A34" s="1494"/>
      <c r="B34" s="1480"/>
      <c r="C34" s="1483"/>
      <c r="D34" s="1487"/>
      <c r="E34" s="1486"/>
      <c r="F34" s="1493"/>
    </row>
    <row r="35" spans="1:6" ht="13.5" thickBot="1">
      <c r="A35" s="1495" t="s">
        <v>1148</v>
      </c>
      <c r="B35" s="1496">
        <f>B32+B25</f>
        <v>137510</v>
      </c>
      <c r="C35" s="1497"/>
      <c r="D35" s="1498"/>
      <c r="E35" s="1496">
        <f>E29+E25</f>
        <v>63506</v>
      </c>
      <c r="F35" s="1499"/>
    </row>
  </sheetData>
  <mergeCells count="5">
    <mergeCell ref="A3:G3"/>
    <mergeCell ref="A4:G4"/>
    <mergeCell ref="B7:C7"/>
    <mergeCell ref="E7:F7"/>
    <mergeCell ref="E6:F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1"/>
  <headerFooter alignWithMargins="0">
    <oddHeader>&amp;L&amp;8Eger Megyei Jogú Város Önkormányzata&amp;R10. sz. melléklet a   15/2005. (IV. 29.) sz.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1:G16"/>
  <sheetViews>
    <sheetView showGridLines="0" zoomScale="75" zoomScaleNormal="75" workbookViewId="0" topLeftCell="B1">
      <selection activeCell="G5" sqref="G5:G6"/>
    </sheetView>
  </sheetViews>
  <sheetFormatPr defaultColWidth="9.140625" defaultRowHeight="12.75"/>
  <cols>
    <col min="1" max="1" width="28.421875" style="1500" customWidth="1"/>
    <col min="2" max="2" width="18.140625" style="1500" customWidth="1"/>
    <col min="3" max="3" width="19.7109375" style="1500" customWidth="1"/>
    <col min="4" max="4" width="15.140625" style="1501" customWidth="1"/>
    <col min="5" max="5" width="12.140625" style="1501" customWidth="1"/>
    <col min="6" max="6" width="21.8515625" style="1500" customWidth="1"/>
    <col min="7" max="7" width="23.8515625" style="1500" customWidth="1"/>
    <col min="8" max="16384" width="9.140625" style="1500" customWidth="1"/>
  </cols>
  <sheetData>
    <row r="1" spans="1:7" ht="15.75">
      <c r="A1" s="1500" t="s">
        <v>1752</v>
      </c>
      <c r="G1" s="1502" t="s">
        <v>74</v>
      </c>
    </row>
    <row r="2" ht="6" customHeight="1"/>
    <row r="3" spans="1:7" ht="18.75">
      <c r="A3" s="1503" t="s">
        <v>75</v>
      </c>
      <c r="B3" s="1503"/>
      <c r="C3" s="1503"/>
      <c r="D3" s="1503"/>
      <c r="E3" s="1503"/>
      <c r="F3" s="1503"/>
      <c r="G3" s="1503"/>
    </row>
    <row r="4" ht="8.25" customHeight="1" thickBot="1">
      <c r="A4" s="1504"/>
    </row>
    <row r="5" spans="1:7" s="1504" customFormat="1" ht="24" customHeight="1" thickBot="1">
      <c r="A5" s="1505" t="s">
        <v>76</v>
      </c>
      <c r="B5" s="1505" t="s">
        <v>77</v>
      </c>
      <c r="C5" s="1506" t="s">
        <v>78</v>
      </c>
      <c r="D5" s="1507"/>
      <c r="E5" s="1508"/>
      <c r="F5" s="1505" t="s">
        <v>79</v>
      </c>
      <c r="G5" s="1505" t="s">
        <v>80</v>
      </c>
    </row>
    <row r="6" spans="1:7" s="1504" customFormat="1" ht="36" customHeight="1" thickBot="1">
      <c r="A6" s="1509"/>
      <c r="B6" s="1509"/>
      <c r="C6" s="1510" t="s">
        <v>81</v>
      </c>
      <c r="D6" s="1511" t="s">
        <v>82</v>
      </c>
      <c r="E6" s="1511" t="s">
        <v>83</v>
      </c>
      <c r="F6" s="1509"/>
      <c r="G6" s="1509"/>
    </row>
    <row r="7" spans="1:7" s="1517" customFormat="1" ht="36" customHeight="1">
      <c r="A7" s="1512" t="s">
        <v>84</v>
      </c>
      <c r="B7" s="1513" t="s">
        <v>85</v>
      </c>
      <c r="C7" s="1513" t="s">
        <v>86</v>
      </c>
      <c r="D7" s="1514">
        <v>75000</v>
      </c>
      <c r="E7" s="1514">
        <v>14063</v>
      </c>
      <c r="F7" s="1515" t="s">
        <v>87</v>
      </c>
      <c r="G7" s="1516" t="s">
        <v>88</v>
      </c>
    </row>
    <row r="8" spans="1:7" s="1517" customFormat="1" ht="35.25" customHeight="1">
      <c r="A8" s="1518"/>
      <c r="B8" s="1519"/>
      <c r="C8" s="1519"/>
      <c r="D8" s="1514">
        <v>69000</v>
      </c>
      <c r="E8" s="1514">
        <v>12937</v>
      </c>
      <c r="F8" s="1515" t="s">
        <v>89</v>
      </c>
      <c r="G8" s="1516"/>
    </row>
    <row r="9" spans="1:7" s="1517" customFormat="1" ht="39" customHeight="1">
      <c r="A9" s="1520" t="s">
        <v>90</v>
      </c>
      <c r="B9" s="1515" t="s">
        <v>91</v>
      </c>
      <c r="C9" s="1515" t="s">
        <v>92</v>
      </c>
      <c r="D9" s="1514">
        <v>600000</v>
      </c>
      <c r="E9" s="1514">
        <v>366200</v>
      </c>
      <c r="F9" s="1515" t="s">
        <v>93</v>
      </c>
      <c r="G9" s="1516"/>
    </row>
    <row r="10" spans="1:7" s="1517" customFormat="1" ht="66" customHeight="1">
      <c r="A10" s="1520" t="s">
        <v>94</v>
      </c>
      <c r="B10" s="1515" t="s">
        <v>95</v>
      </c>
      <c r="C10" s="1515" t="s">
        <v>96</v>
      </c>
      <c r="D10" s="1514">
        <v>339000</v>
      </c>
      <c r="E10" s="1514">
        <v>305100</v>
      </c>
      <c r="F10" s="1515" t="s">
        <v>97</v>
      </c>
      <c r="G10" s="1521" t="s">
        <v>98</v>
      </c>
    </row>
    <row r="11" spans="1:7" s="1517" customFormat="1" ht="66" customHeight="1">
      <c r="A11" s="1522" t="s">
        <v>99</v>
      </c>
      <c r="B11" s="1523" t="s">
        <v>100</v>
      </c>
      <c r="C11" s="1523" t="s">
        <v>101</v>
      </c>
      <c r="D11" s="1524">
        <v>360000</v>
      </c>
      <c r="E11" s="1524">
        <v>360000</v>
      </c>
      <c r="F11" s="1523" t="s">
        <v>102</v>
      </c>
      <c r="G11" s="1525" t="s">
        <v>103</v>
      </c>
    </row>
    <row r="12" spans="1:7" s="1517" customFormat="1" ht="66" customHeight="1">
      <c r="A12" s="1526" t="s">
        <v>104</v>
      </c>
      <c r="B12" s="1527" t="s">
        <v>105</v>
      </c>
      <c r="C12" s="1527" t="s">
        <v>106</v>
      </c>
      <c r="D12" s="1528">
        <v>17519</v>
      </c>
      <c r="E12" s="1528">
        <v>17519</v>
      </c>
      <c r="F12" s="1527" t="s">
        <v>107</v>
      </c>
      <c r="G12" s="1529" t="s">
        <v>108</v>
      </c>
    </row>
    <row r="13" spans="1:7" s="1517" customFormat="1" ht="59.25" customHeight="1" thickBot="1">
      <c r="A13" s="1530" t="s">
        <v>84</v>
      </c>
      <c r="B13" s="1531" t="s">
        <v>109</v>
      </c>
      <c r="C13" s="1531" t="s">
        <v>110</v>
      </c>
      <c r="D13" s="1532">
        <v>300000</v>
      </c>
      <c r="E13" s="1532">
        <v>300000</v>
      </c>
      <c r="F13" s="1531" t="s">
        <v>111</v>
      </c>
      <c r="G13" s="1533" t="s">
        <v>112</v>
      </c>
    </row>
    <row r="14" spans="1:7" ht="16.5" thickBot="1">
      <c r="A14" s="1534" t="s">
        <v>1148</v>
      </c>
      <c r="B14" s="1535"/>
      <c r="C14" s="1535"/>
      <c r="D14" s="1536">
        <f>SUM(D7:D13)</f>
        <v>1760519</v>
      </c>
      <c r="E14" s="1536">
        <f>SUM(E7:E13)</f>
        <v>1375819</v>
      </c>
      <c r="F14" s="1535"/>
      <c r="G14" s="1535"/>
    </row>
    <row r="16" spans="1:4" ht="15.75">
      <c r="A16" s="1537" t="s">
        <v>113</v>
      </c>
      <c r="B16" s="1537"/>
      <c r="C16" s="1537"/>
      <c r="D16" s="1537"/>
    </row>
  </sheetData>
  <mergeCells count="13">
    <mergeCell ref="A3:G3"/>
    <mergeCell ref="A5:A6"/>
    <mergeCell ref="B5:B6"/>
    <mergeCell ref="C5:E5"/>
    <mergeCell ref="F5:F6"/>
    <mergeCell ref="G5:G6"/>
    <mergeCell ref="A16:D16"/>
    <mergeCell ref="B14:C14"/>
    <mergeCell ref="F14:G14"/>
    <mergeCell ref="G7:G9"/>
    <mergeCell ref="A7:A8"/>
    <mergeCell ref="B7:B8"/>
    <mergeCell ref="C7:C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1"/>
  </sheetPr>
  <dimension ref="A1:H191"/>
  <sheetViews>
    <sheetView showGridLines="0" zoomScaleSheetLayoutView="100" workbookViewId="0" topLeftCell="A1">
      <selection activeCell="A22" sqref="A22"/>
    </sheetView>
  </sheetViews>
  <sheetFormatPr defaultColWidth="9.140625" defaultRowHeight="12.75"/>
  <cols>
    <col min="1" max="1" width="61.7109375" style="1538" customWidth="1"/>
    <col min="2" max="2" width="8.7109375" style="1538" customWidth="1"/>
    <col min="3" max="3" width="8.8515625" style="1538" customWidth="1"/>
    <col min="4" max="5" width="9.00390625" style="1538" customWidth="1"/>
    <col min="6" max="16384" width="9.140625" style="1538" customWidth="1"/>
  </cols>
  <sheetData>
    <row r="1" spans="1:5" ht="9.75" customHeight="1">
      <c r="A1" s="1538" t="s">
        <v>1752</v>
      </c>
      <c r="E1" s="1539" t="s">
        <v>114</v>
      </c>
    </row>
    <row r="2" spans="2:5" ht="10.5" customHeight="1">
      <c r="B2" s="1540" t="s">
        <v>572</v>
      </c>
      <c r="C2" s="1540"/>
      <c r="D2" s="1540"/>
      <c r="E2" s="1540"/>
    </row>
    <row r="3" ht="17.25" customHeight="1">
      <c r="A3" s="1541" t="s">
        <v>115</v>
      </c>
    </row>
    <row r="4" ht="17.25" customHeight="1" thickBot="1">
      <c r="E4" s="1539" t="s">
        <v>1758</v>
      </c>
    </row>
    <row r="5" spans="1:5" ht="18" customHeight="1">
      <c r="A5" s="1542" t="s">
        <v>1540</v>
      </c>
      <c r="B5" s="1543" t="s">
        <v>116</v>
      </c>
      <c r="C5" s="1543" t="s">
        <v>117</v>
      </c>
      <c r="D5" s="1543" t="s">
        <v>118</v>
      </c>
      <c r="E5" s="1543" t="s">
        <v>119</v>
      </c>
    </row>
    <row r="6" spans="1:5" ht="15.75" customHeight="1" thickBot="1">
      <c r="A6" s="1544"/>
      <c r="B6" s="1545"/>
      <c r="C6" s="1545"/>
      <c r="D6" s="1545"/>
      <c r="E6" s="1545"/>
    </row>
    <row r="7" ht="7.5" customHeight="1"/>
    <row r="8" spans="1:5" ht="12.75">
      <c r="A8" s="1546" t="s">
        <v>120</v>
      </c>
      <c r="B8" s="1547">
        <v>20000</v>
      </c>
      <c r="C8" s="1547">
        <v>17856</v>
      </c>
      <c r="D8" s="1547">
        <v>20000</v>
      </c>
      <c r="E8" s="1547">
        <v>20000</v>
      </c>
    </row>
    <row r="9" spans="1:5" ht="5.25" customHeight="1">
      <c r="A9" s="1546"/>
      <c r="B9" s="1547"/>
      <c r="C9" s="1547"/>
      <c r="D9" s="1547"/>
      <c r="E9" s="1547"/>
    </row>
    <row r="10" spans="1:5" ht="16.5" customHeight="1">
      <c r="A10" s="1548" t="s">
        <v>121</v>
      </c>
      <c r="B10" s="1548"/>
      <c r="C10" s="1548"/>
      <c r="D10" s="1548"/>
      <c r="E10" s="1548"/>
    </row>
    <row r="11" spans="1:5" ht="6.75" customHeight="1">
      <c r="A11" s="1549"/>
      <c r="B11" s="1549"/>
      <c r="C11" s="1549"/>
      <c r="D11" s="1549"/>
      <c r="E11" s="1549"/>
    </row>
    <row r="12" ht="12.75" customHeight="1">
      <c r="A12" s="1550" t="s">
        <v>122</v>
      </c>
    </row>
    <row r="13" spans="1:6" ht="12.75" customHeight="1">
      <c r="A13" s="1550" t="s">
        <v>123</v>
      </c>
      <c r="F13" s="1550"/>
    </row>
    <row r="14" spans="1:6" ht="14.25" customHeight="1">
      <c r="A14" s="1550" t="s">
        <v>124</v>
      </c>
      <c r="F14" s="1550"/>
    </row>
    <row r="15" spans="1:6" ht="13.5" customHeight="1">
      <c r="A15" s="1550" t="s">
        <v>125</v>
      </c>
      <c r="F15" s="1550"/>
    </row>
    <row r="16" spans="1:6" ht="12.75" customHeight="1">
      <c r="A16" s="1550" t="s">
        <v>126</v>
      </c>
      <c r="F16" s="1550"/>
    </row>
    <row r="17" spans="1:6" ht="14.25" customHeight="1">
      <c r="A17" s="1550" t="s">
        <v>127</v>
      </c>
      <c r="F17" s="1550"/>
    </row>
    <row r="18" spans="1:8" s="1551" customFormat="1" ht="12" customHeight="1">
      <c r="A18" s="1550" t="s">
        <v>128</v>
      </c>
      <c r="B18" s="1538"/>
      <c r="C18" s="1538"/>
      <c r="D18" s="1538"/>
      <c r="E18" s="1538"/>
      <c r="F18" s="1550"/>
      <c r="G18" s="1538"/>
      <c r="H18" s="1538"/>
    </row>
    <row r="19" spans="1:8" s="1551" customFormat="1" ht="12" customHeight="1">
      <c r="A19" s="1550" t="s">
        <v>129</v>
      </c>
      <c r="B19" s="1538"/>
      <c r="C19" s="1538"/>
      <c r="D19" s="1538"/>
      <c r="E19" s="1538"/>
      <c r="F19" s="1550"/>
      <c r="G19" s="1538"/>
      <c r="H19" s="1538"/>
    </row>
    <row r="20" spans="1:8" s="1551" customFormat="1" ht="13.5" customHeight="1">
      <c r="A20" s="1550" t="s">
        <v>130</v>
      </c>
      <c r="B20" s="1538"/>
      <c r="C20" s="1538"/>
      <c r="D20" s="1538"/>
      <c r="E20" s="1538"/>
      <c r="F20" s="1550"/>
      <c r="G20" s="1538"/>
      <c r="H20" s="1538"/>
    </row>
    <row r="21" spans="1:8" s="1551" customFormat="1" ht="13.5" customHeight="1">
      <c r="A21" s="1550" t="s">
        <v>131</v>
      </c>
      <c r="B21" s="1538"/>
      <c r="C21" s="1538"/>
      <c r="D21" s="1538"/>
      <c r="E21" s="1538"/>
      <c r="F21" s="1550"/>
      <c r="G21" s="1538"/>
      <c r="H21" s="1538"/>
    </row>
    <row r="22" spans="1:8" s="1551" customFormat="1" ht="13.5" customHeight="1">
      <c r="A22" s="1550" t="s">
        <v>132</v>
      </c>
      <c r="B22" s="1538"/>
      <c r="C22" s="1538"/>
      <c r="D22" s="1538"/>
      <c r="E22" s="1538"/>
      <c r="F22" s="1550"/>
      <c r="G22" s="1538"/>
      <c r="H22" s="1538"/>
    </row>
    <row r="23" spans="1:8" s="1551" customFormat="1" ht="13.5" customHeight="1">
      <c r="A23" s="1550" t="s">
        <v>133</v>
      </c>
      <c r="B23" s="1538"/>
      <c r="C23" s="1538"/>
      <c r="D23" s="1538"/>
      <c r="E23" s="1538"/>
      <c r="F23" s="1550"/>
      <c r="G23" s="1538"/>
      <c r="H23" s="1538"/>
    </row>
    <row r="24" spans="1:8" s="1551" customFormat="1" ht="13.5" customHeight="1">
      <c r="A24" s="1550" t="s">
        <v>134</v>
      </c>
      <c r="B24" s="1538"/>
      <c r="C24" s="1538"/>
      <c r="D24" s="1538"/>
      <c r="E24" s="1538"/>
      <c r="F24" s="1550"/>
      <c r="G24" s="1538"/>
      <c r="H24" s="1538"/>
    </row>
    <row r="25" spans="1:8" s="1551" customFormat="1" ht="13.5" customHeight="1">
      <c r="A25" s="1550" t="s">
        <v>135</v>
      </c>
      <c r="B25" s="1538"/>
      <c r="C25" s="1538"/>
      <c r="D25" s="1538"/>
      <c r="E25" s="1538"/>
      <c r="F25" s="1550"/>
      <c r="G25" s="1538"/>
      <c r="H25" s="1538"/>
    </row>
    <row r="26" spans="1:8" s="1551" customFormat="1" ht="13.5" customHeight="1">
      <c r="A26" s="1550" t="s">
        <v>136</v>
      </c>
      <c r="B26" s="1538"/>
      <c r="C26" s="1538"/>
      <c r="D26" s="1538"/>
      <c r="E26" s="1538"/>
      <c r="F26" s="1550"/>
      <c r="G26" s="1538"/>
      <c r="H26" s="1538"/>
    </row>
    <row r="27" spans="1:8" s="1551" customFormat="1" ht="25.5" customHeight="1">
      <c r="A27" s="1550" t="s">
        <v>137</v>
      </c>
      <c r="B27" s="1538"/>
      <c r="C27" s="1538"/>
      <c r="D27" s="1538"/>
      <c r="E27" s="1538"/>
      <c r="F27" s="1550"/>
      <c r="G27" s="1538"/>
      <c r="H27" s="1538"/>
    </row>
    <row r="28" spans="1:8" s="1551" customFormat="1" ht="13.5" customHeight="1">
      <c r="A28" s="1550" t="s">
        <v>138</v>
      </c>
      <c r="B28" s="1538"/>
      <c r="C28" s="1538"/>
      <c r="D28" s="1538"/>
      <c r="E28" s="1538"/>
      <c r="F28" s="1550"/>
      <c r="G28" s="1538"/>
      <c r="H28" s="1538"/>
    </row>
    <row r="29" spans="1:8" s="1551" customFormat="1" ht="13.5" customHeight="1">
      <c r="A29" s="1550" t="s">
        <v>139</v>
      </c>
      <c r="B29" s="1538"/>
      <c r="C29" s="1538"/>
      <c r="D29" s="1538"/>
      <c r="E29" s="1538"/>
      <c r="F29" s="1550"/>
      <c r="G29" s="1538"/>
      <c r="H29" s="1538"/>
    </row>
    <row r="30" spans="1:6" ht="12" customHeight="1">
      <c r="A30" s="1552" t="s">
        <v>140</v>
      </c>
      <c r="B30" s="1552"/>
      <c r="C30" s="1552"/>
      <c r="F30" s="1550"/>
    </row>
    <row r="31" spans="1:8" s="1551" customFormat="1" ht="12.75" customHeight="1">
      <c r="A31" s="1550" t="s">
        <v>141</v>
      </c>
      <c r="B31" s="1538"/>
      <c r="C31" s="1538"/>
      <c r="D31" s="1538"/>
      <c r="E31" s="1538"/>
      <c r="F31" s="1550"/>
      <c r="G31" s="1538"/>
      <c r="H31" s="1538"/>
    </row>
    <row r="32" spans="1:6" ht="13.5" customHeight="1">
      <c r="A32" s="1550" t="s">
        <v>142</v>
      </c>
      <c r="F32" s="1550"/>
    </row>
    <row r="33" spans="1:8" s="1551" customFormat="1" ht="13.5" customHeight="1">
      <c r="A33" s="1550" t="s">
        <v>143</v>
      </c>
      <c r="B33" s="1538"/>
      <c r="C33" s="1538"/>
      <c r="D33" s="1538"/>
      <c r="E33" s="1538"/>
      <c r="F33" s="1550"/>
      <c r="G33" s="1538"/>
      <c r="H33" s="1538"/>
    </row>
    <row r="34" spans="1:8" s="1551" customFormat="1" ht="12.75" customHeight="1">
      <c r="A34" s="1550" t="s">
        <v>144</v>
      </c>
      <c r="B34" s="1538"/>
      <c r="C34" s="1538"/>
      <c r="D34" s="1538"/>
      <c r="E34" s="1538"/>
      <c r="F34" s="1550"/>
      <c r="G34" s="1538"/>
      <c r="H34" s="1538"/>
    </row>
    <row r="35" spans="1:8" s="1551" customFormat="1" ht="12.75" customHeight="1">
      <c r="A35" s="1550" t="s">
        <v>145</v>
      </c>
      <c r="B35" s="1538"/>
      <c r="C35" s="1538"/>
      <c r="D35" s="1538"/>
      <c r="E35" s="1538"/>
      <c r="F35" s="1550"/>
      <c r="G35" s="1538"/>
      <c r="H35" s="1538"/>
    </row>
    <row r="36" spans="1:8" s="1551" customFormat="1" ht="12" customHeight="1">
      <c r="A36" s="1550" t="s">
        <v>146</v>
      </c>
      <c r="B36" s="1538"/>
      <c r="C36" s="1538"/>
      <c r="D36" s="1538"/>
      <c r="E36" s="1538"/>
      <c r="F36" s="1550"/>
      <c r="G36" s="1538"/>
      <c r="H36" s="1538"/>
    </row>
    <row r="37" spans="1:8" s="1551" customFormat="1" ht="12" customHeight="1">
      <c r="A37" s="1550" t="s">
        <v>147</v>
      </c>
      <c r="B37" s="1538"/>
      <c r="C37" s="1538"/>
      <c r="D37" s="1538"/>
      <c r="E37" s="1538"/>
      <c r="F37" s="1550"/>
      <c r="G37" s="1538"/>
      <c r="H37" s="1538"/>
    </row>
    <row r="38" spans="1:8" s="1551" customFormat="1" ht="12" customHeight="1">
      <c r="A38" s="1550" t="s">
        <v>148</v>
      </c>
      <c r="B38" s="1538"/>
      <c r="C38" s="1538"/>
      <c r="D38" s="1538"/>
      <c r="E38" s="1538"/>
      <c r="F38" s="1550"/>
      <c r="G38" s="1538"/>
      <c r="H38" s="1538"/>
    </row>
    <row r="39" spans="1:8" s="1551" customFormat="1" ht="12" customHeight="1">
      <c r="A39" s="1550" t="s">
        <v>149</v>
      </c>
      <c r="B39" s="1538"/>
      <c r="C39" s="1538"/>
      <c r="D39" s="1538"/>
      <c r="E39" s="1538"/>
      <c r="F39" s="1550"/>
      <c r="G39" s="1538"/>
      <c r="H39" s="1538"/>
    </row>
    <row r="40" spans="1:8" s="1551" customFormat="1" ht="12" customHeight="1">
      <c r="A40" s="1550" t="s">
        <v>150</v>
      </c>
      <c r="B40" s="1538"/>
      <c r="C40" s="1538"/>
      <c r="D40" s="1538"/>
      <c r="E40" s="1538"/>
      <c r="F40" s="1550"/>
      <c r="G40" s="1538"/>
      <c r="H40" s="1538"/>
    </row>
    <row r="41" spans="1:8" s="1551" customFormat="1" ht="12" customHeight="1">
      <c r="A41" s="1550" t="s">
        <v>151</v>
      </c>
      <c r="B41" s="1538"/>
      <c r="C41" s="1538"/>
      <c r="D41" s="1538"/>
      <c r="E41" s="1538"/>
      <c r="F41" s="1550"/>
      <c r="G41" s="1538"/>
      <c r="H41" s="1538"/>
    </row>
    <row r="42" spans="1:8" s="1551" customFormat="1" ht="12" customHeight="1">
      <c r="A42" s="1550" t="s">
        <v>152</v>
      </c>
      <c r="B42" s="1538"/>
      <c r="C42" s="1538"/>
      <c r="D42" s="1538"/>
      <c r="E42" s="1538"/>
      <c r="F42" s="1550"/>
      <c r="G42" s="1538"/>
      <c r="H42" s="1538"/>
    </row>
    <row r="43" spans="1:8" s="1551" customFormat="1" ht="12" customHeight="1">
      <c r="A43" s="1550" t="s">
        <v>153</v>
      </c>
      <c r="B43" s="1538"/>
      <c r="C43" s="1538"/>
      <c r="D43" s="1538"/>
      <c r="E43" s="1538"/>
      <c r="F43" s="1550"/>
      <c r="G43" s="1538"/>
      <c r="H43" s="1538"/>
    </row>
    <row r="44" spans="1:8" s="1551" customFormat="1" ht="12" customHeight="1">
      <c r="A44" s="1550" t="s">
        <v>154</v>
      </c>
      <c r="B44" s="1538"/>
      <c r="C44" s="1538"/>
      <c r="D44" s="1538"/>
      <c r="E44" s="1538"/>
      <c r="F44" s="1550"/>
      <c r="G44" s="1538"/>
      <c r="H44" s="1538"/>
    </row>
    <row r="45" spans="1:8" s="1551" customFormat="1" ht="12" customHeight="1">
      <c r="A45" s="1550" t="s">
        <v>155</v>
      </c>
      <c r="B45" s="1538"/>
      <c r="C45" s="1538"/>
      <c r="D45" s="1538"/>
      <c r="E45" s="1538"/>
      <c r="F45" s="1550"/>
      <c r="G45" s="1538"/>
      <c r="H45" s="1538"/>
    </row>
    <row r="46" spans="1:8" s="1551" customFormat="1" ht="12" customHeight="1">
      <c r="A46" s="1550" t="s">
        <v>156</v>
      </c>
      <c r="B46" s="1538"/>
      <c r="C46" s="1538"/>
      <c r="D46" s="1538"/>
      <c r="E46" s="1538"/>
      <c r="F46" s="1550"/>
      <c r="G46" s="1538"/>
      <c r="H46" s="1538"/>
    </row>
    <row r="47" spans="1:8" s="1551" customFormat="1" ht="12" customHeight="1">
      <c r="A47" s="1550" t="s">
        <v>157</v>
      </c>
      <c r="B47" s="1538"/>
      <c r="C47" s="1538"/>
      <c r="D47" s="1538"/>
      <c r="E47" s="1538"/>
      <c r="F47" s="1550"/>
      <c r="G47" s="1538"/>
      <c r="H47" s="1538"/>
    </row>
    <row r="48" spans="1:8" s="1551" customFormat="1" ht="12" customHeight="1">
      <c r="A48" s="1550" t="s">
        <v>158</v>
      </c>
      <c r="B48" s="1538"/>
      <c r="C48" s="1538"/>
      <c r="D48" s="1538"/>
      <c r="E48" s="1538"/>
      <c r="F48" s="1550"/>
      <c r="G48" s="1538"/>
      <c r="H48" s="1538"/>
    </row>
    <row r="49" spans="1:8" s="1551" customFormat="1" ht="12" customHeight="1">
      <c r="A49" s="1550" t="s">
        <v>159</v>
      </c>
      <c r="B49" s="1538"/>
      <c r="C49" s="1538"/>
      <c r="D49" s="1538"/>
      <c r="E49" s="1538"/>
      <c r="F49" s="1550"/>
      <c r="G49" s="1538"/>
      <c r="H49" s="1538"/>
    </row>
    <row r="50" spans="1:8" s="1551" customFormat="1" ht="12" customHeight="1">
      <c r="A50" s="1550" t="s">
        <v>160</v>
      </c>
      <c r="B50" s="1538"/>
      <c r="C50" s="1538"/>
      <c r="D50" s="1538"/>
      <c r="E50" s="1538"/>
      <c r="F50" s="1550"/>
      <c r="G50" s="1538"/>
      <c r="H50" s="1538"/>
    </row>
    <row r="51" spans="1:8" s="1551" customFormat="1" ht="12" customHeight="1">
      <c r="A51" s="1550" t="s">
        <v>161</v>
      </c>
      <c r="B51" s="1538"/>
      <c r="C51" s="1538"/>
      <c r="D51" s="1538"/>
      <c r="E51" s="1538"/>
      <c r="F51" s="1550"/>
      <c r="G51" s="1538"/>
      <c r="H51" s="1538"/>
    </row>
    <row r="52" spans="1:8" s="1551" customFormat="1" ht="12" customHeight="1">
      <c r="A52" s="1550" t="s">
        <v>162</v>
      </c>
      <c r="B52" s="1538"/>
      <c r="C52" s="1538"/>
      <c r="D52" s="1538"/>
      <c r="E52" s="1538"/>
      <c r="F52" s="1550"/>
      <c r="G52" s="1538"/>
      <c r="H52" s="1538"/>
    </row>
    <row r="53" spans="1:8" s="1551" customFormat="1" ht="12" customHeight="1">
      <c r="A53" s="1550" t="s">
        <v>163</v>
      </c>
      <c r="B53" s="1538"/>
      <c r="C53" s="1538"/>
      <c r="D53" s="1538"/>
      <c r="E53" s="1538"/>
      <c r="F53" s="1550"/>
      <c r="G53" s="1538"/>
      <c r="H53" s="1538"/>
    </row>
    <row r="54" spans="1:8" s="1551" customFormat="1" ht="12" customHeight="1">
      <c r="A54" s="1550" t="s">
        <v>164</v>
      </c>
      <c r="B54" s="1538"/>
      <c r="C54" s="1538"/>
      <c r="D54" s="1538"/>
      <c r="E54" s="1538"/>
      <c r="F54" s="1550"/>
      <c r="G54" s="1538"/>
      <c r="H54" s="1538"/>
    </row>
    <row r="55" spans="1:8" s="1551" customFormat="1" ht="12" customHeight="1">
      <c r="A55" s="1550" t="s">
        <v>165</v>
      </c>
      <c r="B55" s="1538"/>
      <c r="C55" s="1538"/>
      <c r="D55" s="1538"/>
      <c r="E55" s="1538"/>
      <c r="F55" s="1550"/>
      <c r="G55" s="1538"/>
      <c r="H55" s="1538"/>
    </row>
    <row r="56" spans="1:8" s="1551" customFormat="1" ht="12" customHeight="1">
      <c r="A56" s="1550" t="s">
        <v>166</v>
      </c>
      <c r="B56" s="1538"/>
      <c r="C56" s="1538"/>
      <c r="D56" s="1538"/>
      <c r="E56" s="1538"/>
      <c r="F56" s="1550"/>
      <c r="G56" s="1538"/>
      <c r="H56" s="1538"/>
    </row>
    <row r="57" spans="1:8" s="1551" customFormat="1" ht="12" customHeight="1">
      <c r="A57" s="1550" t="s">
        <v>167</v>
      </c>
      <c r="B57" s="1538"/>
      <c r="C57" s="1538"/>
      <c r="D57" s="1538"/>
      <c r="E57" s="1538"/>
      <c r="F57" s="1550"/>
      <c r="G57" s="1538"/>
      <c r="H57" s="1538"/>
    </row>
    <row r="58" spans="1:8" s="1551" customFormat="1" ht="12" customHeight="1">
      <c r="A58" s="1550" t="s">
        <v>168</v>
      </c>
      <c r="B58" s="1538"/>
      <c r="C58" s="1538"/>
      <c r="D58" s="1538"/>
      <c r="E58" s="1538"/>
      <c r="F58" s="1550"/>
      <c r="G58" s="1538"/>
      <c r="H58" s="1538"/>
    </row>
    <row r="59" spans="1:6" ht="27" customHeight="1">
      <c r="A59" s="1550"/>
      <c r="F59" s="1550"/>
    </row>
    <row r="60" ht="15.75">
      <c r="A60" s="1541" t="s">
        <v>169</v>
      </c>
    </row>
    <row r="61" ht="20.25" customHeight="1" thickBot="1">
      <c r="E61" s="1539" t="s">
        <v>1758</v>
      </c>
    </row>
    <row r="62" spans="1:5" ht="18" customHeight="1">
      <c r="A62" s="1542" t="s">
        <v>1540</v>
      </c>
      <c r="B62" s="1543" t="s">
        <v>116</v>
      </c>
      <c r="C62" s="1543" t="s">
        <v>117</v>
      </c>
      <c r="D62" s="1543" t="s">
        <v>118</v>
      </c>
      <c r="E62" s="1543" t="s">
        <v>119</v>
      </c>
    </row>
    <row r="63" spans="1:5" ht="20.25" customHeight="1" thickBot="1">
      <c r="A63" s="1544"/>
      <c r="B63" s="1545"/>
      <c r="C63" s="1545"/>
      <c r="D63" s="1545"/>
      <c r="E63" s="1545"/>
    </row>
    <row r="65" spans="1:5" ht="16.5" customHeight="1">
      <c r="A65" s="1546" t="s">
        <v>170</v>
      </c>
      <c r="B65" s="1547">
        <v>100000</v>
      </c>
      <c r="C65" s="1547">
        <v>34203</v>
      </c>
      <c r="D65" s="1547">
        <v>60000</v>
      </c>
      <c r="E65" s="1547">
        <v>100000</v>
      </c>
    </row>
    <row r="66" spans="1:5" ht="9" customHeight="1">
      <c r="A66" s="1546"/>
      <c r="B66" s="1547"/>
      <c r="C66" s="1547"/>
      <c r="D66" s="1547"/>
      <c r="E66" s="1547"/>
    </row>
    <row r="67" spans="1:5" ht="20.25" customHeight="1">
      <c r="A67" s="1548" t="s">
        <v>121</v>
      </c>
      <c r="B67" s="1548"/>
      <c r="C67" s="1548"/>
      <c r="D67" s="1548"/>
      <c r="E67" s="1548"/>
    </row>
    <row r="68" spans="1:5" ht="10.5" customHeight="1">
      <c r="A68" s="1546"/>
      <c r="B68" s="1547"/>
      <c r="C68" s="1547"/>
      <c r="D68" s="1547"/>
      <c r="E68" s="1547"/>
    </row>
    <row r="69" spans="1:6" ht="12" customHeight="1">
      <c r="A69" s="1552" t="s">
        <v>171</v>
      </c>
      <c r="B69" s="1552"/>
      <c r="C69" s="1552"/>
      <c r="F69" s="1550"/>
    </row>
    <row r="70" spans="1:8" s="1551" customFormat="1" ht="12.75" customHeight="1">
      <c r="A70" s="1550" t="s">
        <v>172</v>
      </c>
      <c r="B70" s="1538"/>
      <c r="C70" s="1538"/>
      <c r="D70" s="1538"/>
      <c r="E70" s="1538"/>
      <c r="F70" s="1550"/>
      <c r="G70" s="1538"/>
      <c r="H70" s="1538"/>
    </row>
    <row r="71" spans="1:6" ht="15" customHeight="1">
      <c r="A71" s="1550" t="s">
        <v>173</v>
      </c>
      <c r="F71" s="1550"/>
    </row>
    <row r="72" spans="1:8" s="1551" customFormat="1" ht="13.5" customHeight="1">
      <c r="A72" s="1550" t="s">
        <v>174</v>
      </c>
      <c r="B72" s="1538"/>
      <c r="C72" s="1538"/>
      <c r="D72" s="1538"/>
      <c r="E72" s="1538"/>
      <c r="F72" s="1550"/>
      <c r="G72" s="1538"/>
      <c r="H72" s="1538"/>
    </row>
    <row r="73" spans="1:8" s="1551" customFormat="1" ht="27.75" customHeight="1">
      <c r="A73" s="1550" t="s">
        <v>175</v>
      </c>
      <c r="B73" s="1538"/>
      <c r="C73" s="1538"/>
      <c r="D73" s="1538"/>
      <c r="E73" s="1538"/>
      <c r="F73" s="1550"/>
      <c r="G73" s="1538"/>
      <c r="H73" s="1538"/>
    </row>
    <row r="74" spans="1:8" s="1551" customFormat="1" ht="12" customHeight="1">
      <c r="A74" s="1550" t="s">
        <v>176</v>
      </c>
      <c r="B74" s="1538"/>
      <c r="C74" s="1538"/>
      <c r="D74" s="1538"/>
      <c r="E74" s="1538"/>
      <c r="F74" s="1550"/>
      <c r="G74" s="1538"/>
      <c r="H74" s="1538"/>
    </row>
    <row r="75" spans="1:8" s="1551" customFormat="1" ht="26.25" customHeight="1">
      <c r="A75" s="1550" t="s">
        <v>177</v>
      </c>
      <c r="B75" s="1538"/>
      <c r="C75" s="1538"/>
      <c r="D75" s="1538"/>
      <c r="E75" s="1538"/>
      <c r="F75" s="1550"/>
      <c r="G75" s="1538"/>
      <c r="H75" s="1538"/>
    </row>
    <row r="76" spans="1:8" s="1551" customFormat="1" ht="12.75" customHeight="1">
      <c r="A76" s="1550" t="s">
        <v>178</v>
      </c>
      <c r="B76" s="1538"/>
      <c r="C76" s="1538"/>
      <c r="D76" s="1538"/>
      <c r="E76" s="1538"/>
      <c r="F76" s="1550"/>
      <c r="G76" s="1538"/>
      <c r="H76" s="1538"/>
    </row>
    <row r="77" spans="1:8" s="1551" customFormat="1" ht="12.75" customHeight="1">
      <c r="A77" s="1550" t="s">
        <v>179</v>
      </c>
      <c r="B77" s="1538"/>
      <c r="C77" s="1538"/>
      <c r="D77" s="1538"/>
      <c r="E77" s="1538"/>
      <c r="F77" s="1550"/>
      <c r="G77" s="1538"/>
      <c r="H77" s="1538"/>
    </row>
    <row r="78" spans="1:8" s="1551" customFormat="1" ht="12" customHeight="1">
      <c r="A78" s="1550" t="s">
        <v>180</v>
      </c>
      <c r="B78" s="1538"/>
      <c r="C78" s="1538"/>
      <c r="D78" s="1538"/>
      <c r="E78" s="1538"/>
      <c r="F78" s="1550"/>
      <c r="G78" s="1538"/>
      <c r="H78" s="1538"/>
    </row>
    <row r="79" spans="1:5" ht="17.25" customHeight="1">
      <c r="A79" s="1546"/>
      <c r="B79" s="1547"/>
      <c r="C79" s="1547"/>
      <c r="D79" s="1547"/>
      <c r="E79" s="1547"/>
    </row>
    <row r="80" ht="15.75">
      <c r="A80" s="1541" t="s">
        <v>181</v>
      </c>
    </row>
    <row r="81" ht="10.5" customHeight="1" thickBot="1">
      <c r="E81" s="1539" t="s">
        <v>1758</v>
      </c>
    </row>
    <row r="82" spans="1:5" ht="18" customHeight="1">
      <c r="A82" s="1542" t="s">
        <v>1540</v>
      </c>
      <c r="B82" s="1543" t="s">
        <v>116</v>
      </c>
      <c r="C82" s="1543" t="s">
        <v>117</v>
      </c>
      <c r="D82" s="1543" t="s">
        <v>118</v>
      </c>
      <c r="E82" s="1543" t="s">
        <v>119</v>
      </c>
    </row>
    <row r="83" spans="1:5" ht="12.75" customHeight="1" thickBot="1">
      <c r="A83" s="1544"/>
      <c r="B83" s="1545"/>
      <c r="C83" s="1545"/>
      <c r="D83" s="1545"/>
      <c r="E83" s="1545"/>
    </row>
    <row r="84" ht="10.5" customHeight="1"/>
    <row r="85" spans="1:5" ht="16.5" customHeight="1">
      <c r="A85" s="1538" t="s">
        <v>182</v>
      </c>
      <c r="B85" s="1547">
        <v>8500</v>
      </c>
      <c r="C85" s="1547">
        <v>21993</v>
      </c>
      <c r="D85" s="1547">
        <v>10000</v>
      </c>
      <c r="E85" s="1547">
        <v>10000</v>
      </c>
    </row>
    <row r="86" ht="9.75" customHeight="1"/>
    <row r="87" spans="1:5" ht="16.5" customHeight="1">
      <c r="A87" s="1548" t="s">
        <v>121</v>
      </c>
      <c r="B87" s="1548"/>
      <c r="C87" s="1548"/>
      <c r="D87" s="1548"/>
      <c r="E87" s="1548"/>
    </row>
    <row r="88" spans="1:5" ht="3.75" customHeight="1">
      <c r="A88" s="1549"/>
      <c r="B88" s="1549"/>
      <c r="C88" s="1549"/>
      <c r="D88" s="1549"/>
      <c r="E88" s="1549"/>
    </row>
    <row r="89" ht="12.75" customHeight="1">
      <c r="A89" s="1550" t="s">
        <v>183</v>
      </c>
    </row>
    <row r="90" ht="12.75" customHeight="1">
      <c r="A90" s="1550" t="s">
        <v>184</v>
      </c>
    </row>
    <row r="91" ht="12.75" customHeight="1">
      <c r="A91" s="1550" t="s">
        <v>185</v>
      </c>
    </row>
    <row r="92" ht="12.75" customHeight="1">
      <c r="A92" s="1550" t="s">
        <v>186</v>
      </c>
    </row>
    <row r="93" ht="12.75" customHeight="1">
      <c r="A93" s="1550" t="s">
        <v>187</v>
      </c>
    </row>
    <row r="94" ht="12" customHeight="1">
      <c r="A94" s="1550" t="s">
        <v>188</v>
      </c>
    </row>
    <row r="95" ht="12" customHeight="1">
      <c r="A95" s="1550" t="s">
        <v>189</v>
      </c>
    </row>
    <row r="96" s="1551" customFormat="1" ht="12" customHeight="1">
      <c r="A96" s="1553" t="s">
        <v>190</v>
      </c>
    </row>
    <row r="97" s="1551" customFormat="1" ht="12" customHeight="1">
      <c r="A97" s="1553" t="s">
        <v>191</v>
      </c>
    </row>
    <row r="98" s="1551" customFormat="1" ht="12.75" customHeight="1">
      <c r="A98" s="1553" t="s">
        <v>192</v>
      </c>
    </row>
    <row r="99" s="1551" customFormat="1" ht="12" customHeight="1">
      <c r="A99" s="1553" t="s">
        <v>193</v>
      </c>
    </row>
    <row r="100" ht="12" customHeight="1">
      <c r="A100" s="1538" t="s">
        <v>194</v>
      </c>
    </row>
    <row r="101" ht="12.75" customHeight="1">
      <c r="A101" s="1538" t="s">
        <v>195</v>
      </c>
    </row>
    <row r="102" ht="12.75" customHeight="1">
      <c r="A102" s="1538" t="s">
        <v>196</v>
      </c>
    </row>
    <row r="103" ht="12.75" customHeight="1">
      <c r="A103" s="1538" t="s">
        <v>197</v>
      </c>
    </row>
    <row r="104" ht="12.75" customHeight="1">
      <c r="A104" s="1538" t="s">
        <v>198</v>
      </c>
    </row>
    <row r="105" ht="12.75" customHeight="1">
      <c r="A105" s="1538" t="s">
        <v>199</v>
      </c>
    </row>
    <row r="106" ht="12.75" customHeight="1">
      <c r="A106" s="1538" t="s">
        <v>200</v>
      </c>
    </row>
    <row r="107" ht="12.75" customHeight="1">
      <c r="A107" s="1538" t="s">
        <v>201</v>
      </c>
    </row>
    <row r="108" ht="12.75" customHeight="1">
      <c r="A108" s="1538" t="s">
        <v>202</v>
      </c>
    </row>
    <row r="109" ht="12.75" customHeight="1">
      <c r="A109" s="1538" t="s">
        <v>203</v>
      </c>
    </row>
    <row r="110" ht="12.75" customHeight="1">
      <c r="A110" s="1538" t="s">
        <v>204</v>
      </c>
    </row>
    <row r="111" ht="12.75" customHeight="1">
      <c r="A111" s="1538" t="s">
        <v>205</v>
      </c>
    </row>
    <row r="112" ht="29.25" customHeight="1"/>
    <row r="113" ht="18.75" customHeight="1">
      <c r="A113" s="1541" t="s">
        <v>206</v>
      </c>
    </row>
    <row r="114" ht="29.25" customHeight="1" thickBot="1">
      <c r="E114" s="1539" t="s">
        <v>1758</v>
      </c>
    </row>
    <row r="115" spans="1:5" ht="29.25" customHeight="1">
      <c r="A115" s="1542" t="s">
        <v>1540</v>
      </c>
      <c r="B115" s="1543" t="s">
        <v>116</v>
      </c>
      <c r="C115" s="1543" t="s">
        <v>117</v>
      </c>
      <c r="D115" s="1543" t="s">
        <v>118</v>
      </c>
      <c r="E115" s="1543" t="s">
        <v>119</v>
      </c>
    </row>
    <row r="116" spans="1:5" ht="29.25" customHeight="1" thickBot="1">
      <c r="A116" s="1544"/>
      <c r="B116" s="1545"/>
      <c r="C116" s="1545"/>
      <c r="D116" s="1545"/>
      <c r="E116" s="1545"/>
    </row>
    <row r="117" ht="29.25" customHeight="1"/>
    <row r="118" spans="1:5" ht="14.25" customHeight="1">
      <c r="A118" s="1538" t="s">
        <v>207</v>
      </c>
      <c r="B118" s="1547">
        <v>10000</v>
      </c>
      <c r="C118" s="1547">
        <v>14568</v>
      </c>
      <c r="D118" s="1547">
        <v>15000</v>
      </c>
      <c r="E118" s="1547">
        <v>10000</v>
      </c>
    </row>
    <row r="119" ht="14.25" customHeight="1"/>
    <row r="120" spans="1:5" ht="16.5" customHeight="1">
      <c r="A120" s="1548" t="s">
        <v>121</v>
      </c>
      <c r="B120" s="1548"/>
      <c r="C120" s="1548"/>
      <c r="D120" s="1548"/>
      <c r="E120" s="1548"/>
    </row>
    <row r="121" spans="1:5" ht="14.25" customHeight="1">
      <c r="A121" s="1549"/>
      <c r="B121" s="1549"/>
      <c r="C121" s="1549"/>
      <c r="D121" s="1549"/>
      <c r="E121" s="1549"/>
    </row>
    <row r="122" spans="1:5" ht="14.25" customHeight="1">
      <c r="A122" s="1550" t="s">
        <v>208</v>
      </c>
      <c r="B122" s="1549"/>
      <c r="C122" s="1549"/>
      <c r="D122" s="1549"/>
      <c r="E122" s="1549"/>
    </row>
    <row r="123" spans="1:5" ht="14.25" customHeight="1">
      <c r="A123" s="1550" t="s">
        <v>209</v>
      </c>
      <c r="B123" s="1549"/>
      <c r="C123" s="1549"/>
      <c r="D123" s="1549"/>
      <c r="E123" s="1549"/>
    </row>
    <row r="124" spans="1:5" ht="14.25" customHeight="1">
      <c r="A124" s="1550" t="s">
        <v>210</v>
      </c>
      <c r="B124" s="1549"/>
      <c r="C124" s="1549"/>
      <c r="D124" s="1549"/>
      <c r="E124" s="1549"/>
    </row>
    <row r="125" spans="1:5" ht="14.25" customHeight="1">
      <c r="A125" s="1550" t="s">
        <v>211</v>
      </c>
      <c r="B125" s="1549"/>
      <c r="C125" s="1549"/>
      <c r="D125" s="1549"/>
      <c r="E125" s="1549"/>
    </row>
    <row r="126" spans="1:5" ht="14.25" customHeight="1">
      <c r="A126" s="1550" t="s">
        <v>212</v>
      </c>
      <c r="B126" s="1549"/>
      <c r="C126" s="1549"/>
      <c r="D126" s="1549"/>
      <c r="E126" s="1549"/>
    </row>
    <row r="127" spans="1:5" ht="14.25" customHeight="1">
      <c r="A127" s="1550" t="s">
        <v>213</v>
      </c>
      <c r="B127" s="1549"/>
      <c r="C127" s="1549"/>
      <c r="D127" s="1549"/>
      <c r="E127" s="1549"/>
    </row>
    <row r="128" spans="1:5" ht="14.25" customHeight="1">
      <c r="A128" s="1550" t="s">
        <v>214</v>
      </c>
      <c r="B128" s="1549"/>
      <c r="C128" s="1549"/>
      <c r="D128" s="1549"/>
      <c r="E128" s="1549"/>
    </row>
    <row r="129" spans="1:5" ht="14.25" customHeight="1">
      <c r="A129" s="1550" t="s">
        <v>215</v>
      </c>
      <c r="B129" s="1549"/>
      <c r="C129" s="1549"/>
      <c r="D129" s="1549"/>
      <c r="E129" s="1549"/>
    </row>
    <row r="130" spans="1:5" ht="14.25" customHeight="1">
      <c r="A130" s="1550" t="s">
        <v>216</v>
      </c>
      <c r="B130" s="1549"/>
      <c r="C130" s="1549"/>
      <c r="D130" s="1549"/>
      <c r="E130" s="1549"/>
    </row>
    <row r="131" spans="1:5" ht="14.25" customHeight="1">
      <c r="A131" s="1550" t="s">
        <v>217</v>
      </c>
      <c r="B131" s="1549"/>
      <c r="C131" s="1549"/>
      <c r="D131" s="1549"/>
      <c r="E131" s="1549"/>
    </row>
    <row r="132" spans="1:5" ht="14.25" customHeight="1">
      <c r="A132" s="1550" t="s">
        <v>218</v>
      </c>
      <c r="B132" s="1549"/>
      <c r="C132" s="1549"/>
      <c r="D132" s="1549"/>
      <c r="E132" s="1549"/>
    </row>
    <row r="133" spans="1:5" ht="12.75" customHeight="1">
      <c r="A133" s="1550" t="s">
        <v>219</v>
      </c>
      <c r="B133" s="1554"/>
      <c r="C133" s="1554"/>
      <c r="D133" s="1554"/>
      <c r="E133" s="1554"/>
    </row>
    <row r="134" spans="1:5" ht="12.75" customHeight="1">
      <c r="A134" s="1550" t="s">
        <v>220</v>
      </c>
      <c r="B134" s="1554"/>
      <c r="C134" s="1554"/>
      <c r="D134" s="1554"/>
      <c r="E134" s="1554"/>
    </row>
    <row r="135" spans="1:5" ht="12.75" customHeight="1">
      <c r="A135" s="1550" t="s">
        <v>221</v>
      </c>
      <c r="B135" s="1554"/>
      <c r="C135" s="1554"/>
      <c r="D135" s="1554"/>
      <c r="E135" s="1554"/>
    </row>
    <row r="136" spans="1:5" ht="12.75" customHeight="1">
      <c r="A136" s="1550" t="s">
        <v>222</v>
      </c>
      <c r="B136" s="1554"/>
      <c r="C136" s="1554"/>
      <c r="D136" s="1554"/>
      <c r="E136" s="1554"/>
    </row>
    <row r="137" spans="1:5" ht="12.75" customHeight="1">
      <c r="A137" s="1550" t="s">
        <v>223</v>
      </c>
      <c r="B137" s="1554"/>
      <c r="C137" s="1554"/>
      <c r="D137" s="1554"/>
      <c r="E137" s="1554"/>
    </row>
    <row r="138" spans="1:5" ht="12.75" customHeight="1">
      <c r="A138" s="1550" t="s">
        <v>224</v>
      </c>
      <c r="B138" s="1554"/>
      <c r="C138" s="1554"/>
      <c r="D138" s="1554"/>
      <c r="E138" s="1554"/>
    </row>
    <row r="139" spans="1:5" ht="12.75" customHeight="1">
      <c r="A139" s="1550" t="s">
        <v>194</v>
      </c>
      <c r="B139" s="1554"/>
      <c r="C139" s="1554"/>
      <c r="D139" s="1554"/>
      <c r="E139" s="1554"/>
    </row>
    <row r="140" spans="1:5" ht="12" customHeight="1">
      <c r="A140" s="1550" t="s">
        <v>225</v>
      </c>
      <c r="B140" s="1554"/>
      <c r="C140" s="1554"/>
      <c r="D140" s="1554"/>
      <c r="E140" s="1554"/>
    </row>
    <row r="141" spans="1:5" ht="12" customHeight="1">
      <c r="A141" s="1550" t="s">
        <v>204</v>
      </c>
      <c r="B141" s="1554"/>
      <c r="C141" s="1554"/>
      <c r="D141" s="1554"/>
      <c r="E141" s="1554"/>
    </row>
    <row r="142" spans="1:5" ht="12" customHeight="1">
      <c r="A142" s="1550" t="s">
        <v>226</v>
      </c>
      <c r="B142" s="1554"/>
      <c r="C142" s="1554"/>
      <c r="D142" s="1554"/>
      <c r="E142" s="1554"/>
    </row>
    <row r="143" spans="1:5" ht="12" customHeight="1">
      <c r="A143" s="1550"/>
      <c r="B143" s="1554"/>
      <c r="C143" s="1554"/>
      <c r="D143" s="1554"/>
      <c r="E143" s="1554"/>
    </row>
    <row r="144" ht="15.75" customHeight="1"/>
    <row r="145" ht="15.75">
      <c r="A145" s="1541" t="s">
        <v>227</v>
      </c>
    </row>
    <row r="146" ht="17.25" customHeight="1" thickBot="1">
      <c r="E146" s="1539" t="s">
        <v>1758</v>
      </c>
    </row>
    <row r="147" spans="1:5" ht="18" customHeight="1">
      <c r="A147" s="1542" t="s">
        <v>1540</v>
      </c>
      <c r="B147" s="1543" t="s">
        <v>116</v>
      </c>
      <c r="C147" s="1543" t="s">
        <v>117</v>
      </c>
      <c r="D147" s="1543" t="s">
        <v>118</v>
      </c>
      <c r="E147" s="1543" t="s">
        <v>119</v>
      </c>
    </row>
    <row r="148" spans="1:5" ht="20.25" customHeight="1" thickBot="1">
      <c r="A148" s="1544"/>
      <c r="B148" s="1545"/>
      <c r="C148" s="1545"/>
      <c r="D148" s="1545"/>
      <c r="E148" s="1545"/>
    </row>
    <row r="149" ht="12.75" customHeight="1"/>
    <row r="150" spans="1:5" ht="12.75">
      <c r="A150" s="1538" t="s">
        <v>228</v>
      </c>
      <c r="B150" s="1547">
        <v>5000</v>
      </c>
      <c r="C150" s="1547">
        <v>8215</v>
      </c>
      <c r="D150" s="1547">
        <v>5000</v>
      </c>
      <c r="E150" s="1547">
        <v>5000</v>
      </c>
    </row>
    <row r="151" ht="13.5" customHeight="1"/>
    <row r="152" spans="1:5" ht="16.5" customHeight="1">
      <c r="A152" s="1548" t="s">
        <v>121</v>
      </c>
      <c r="B152" s="1548"/>
      <c r="C152" s="1548"/>
      <c r="D152" s="1548"/>
      <c r="E152" s="1548"/>
    </row>
    <row r="153" spans="1:5" ht="12.75" customHeight="1">
      <c r="A153" s="1549"/>
      <c r="B153" s="1549"/>
      <c r="C153" s="1549"/>
      <c r="D153" s="1549"/>
      <c r="E153" s="1549"/>
    </row>
    <row r="154" ht="12.75" customHeight="1">
      <c r="A154" s="1550" t="s">
        <v>229</v>
      </c>
    </row>
    <row r="155" ht="12" customHeight="1">
      <c r="A155" s="1550" t="s">
        <v>230</v>
      </c>
    </row>
    <row r="156" ht="12" customHeight="1">
      <c r="A156" s="1550" t="s">
        <v>231</v>
      </c>
    </row>
    <row r="157" ht="12.75" customHeight="1">
      <c r="A157" s="1550" t="s">
        <v>232</v>
      </c>
    </row>
    <row r="158" s="1551" customFormat="1" ht="20.25" customHeight="1">
      <c r="A158" s="1553"/>
    </row>
    <row r="159" ht="15.75">
      <c r="A159" s="1541" t="s">
        <v>233</v>
      </c>
    </row>
    <row r="160" ht="13.5" customHeight="1" thickBot="1">
      <c r="E160" s="1539" t="s">
        <v>1758</v>
      </c>
    </row>
    <row r="161" spans="1:5" ht="18" customHeight="1">
      <c r="A161" s="1542" t="s">
        <v>1540</v>
      </c>
      <c r="B161" s="1543" t="s">
        <v>116</v>
      </c>
      <c r="C161" s="1543" t="s">
        <v>117</v>
      </c>
      <c r="D161" s="1543" t="s">
        <v>118</v>
      </c>
      <c r="E161" s="1543" t="s">
        <v>119</v>
      </c>
    </row>
    <row r="162" spans="1:5" ht="20.25" customHeight="1" thickBot="1">
      <c r="A162" s="1544"/>
      <c r="B162" s="1545"/>
      <c r="C162" s="1545"/>
      <c r="D162" s="1545"/>
      <c r="E162" s="1545"/>
    </row>
    <row r="164" spans="1:5" ht="12.75">
      <c r="A164" s="1538" t="s">
        <v>234</v>
      </c>
      <c r="B164" s="1547">
        <v>30000</v>
      </c>
      <c r="C164" s="1547">
        <v>51490</v>
      </c>
      <c r="D164" s="1547">
        <v>40371</v>
      </c>
      <c r="E164" s="1547">
        <v>20000</v>
      </c>
    </row>
    <row r="165" spans="2:5" ht="12.75">
      <c r="B165" s="1547"/>
      <c r="C165" s="1547"/>
      <c r="D165" s="1547"/>
      <c r="E165" s="1547"/>
    </row>
    <row r="166" ht="16.5" customHeight="1"/>
    <row r="167" spans="1:5" ht="16.5" customHeight="1">
      <c r="A167" s="1548" t="s">
        <v>121</v>
      </c>
      <c r="B167" s="1548"/>
      <c r="C167" s="1548"/>
      <c r="D167" s="1548"/>
      <c r="E167" s="1548"/>
    </row>
    <row r="168" spans="1:5" ht="15" customHeight="1">
      <c r="A168" s="1549"/>
      <c r="B168" s="1549"/>
      <c r="C168" s="1549"/>
      <c r="D168" s="1549"/>
      <c r="E168" s="1549"/>
    </row>
    <row r="169" ht="12" customHeight="1">
      <c r="A169" s="1538" t="s">
        <v>183</v>
      </c>
    </row>
    <row r="170" ht="12.75" customHeight="1">
      <c r="A170" s="1538" t="s">
        <v>235</v>
      </c>
    </row>
    <row r="171" ht="12.75" customHeight="1">
      <c r="A171" s="1550" t="s">
        <v>236</v>
      </c>
    </row>
    <row r="172" ht="15.75" customHeight="1">
      <c r="A172" s="1538" t="s">
        <v>237</v>
      </c>
    </row>
    <row r="173" ht="15" customHeight="1">
      <c r="A173" s="1538" t="s">
        <v>238</v>
      </c>
    </row>
    <row r="174" ht="24.75" customHeight="1"/>
    <row r="175" ht="15.75">
      <c r="A175" s="1541" t="s">
        <v>239</v>
      </c>
    </row>
    <row r="176" ht="13.5" customHeight="1" thickBot="1">
      <c r="E176" s="1539" t="s">
        <v>1758</v>
      </c>
    </row>
    <row r="177" spans="1:5" ht="18" customHeight="1">
      <c r="A177" s="1542" t="s">
        <v>1540</v>
      </c>
      <c r="B177" s="1543" t="s">
        <v>116</v>
      </c>
      <c r="C177" s="1543" t="s">
        <v>117</v>
      </c>
      <c r="D177" s="1543" t="s">
        <v>118</v>
      </c>
      <c r="E177" s="1543" t="s">
        <v>119</v>
      </c>
    </row>
    <row r="178" spans="1:5" ht="20.25" customHeight="1" thickBot="1">
      <c r="A178" s="1544"/>
      <c r="B178" s="1545"/>
      <c r="C178" s="1545"/>
      <c r="D178" s="1545"/>
      <c r="E178" s="1545"/>
    </row>
    <row r="180" spans="1:5" ht="12.75">
      <c r="A180" s="1538" t="s">
        <v>240</v>
      </c>
      <c r="B180" s="1547">
        <v>73000</v>
      </c>
      <c r="C180" s="1547">
        <v>54315</v>
      </c>
      <c r="D180" s="1547">
        <v>79000</v>
      </c>
      <c r="E180" s="1547">
        <v>50000</v>
      </c>
    </row>
    <row r="181" spans="2:5" ht="12" customHeight="1">
      <c r="B181" s="1547"/>
      <c r="C181" s="1547"/>
      <c r="D181" s="1547"/>
      <c r="E181" s="1547"/>
    </row>
    <row r="182" ht="7.5" customHeight="1"/>
    <row r="183" spans="1:5" ht="16.5" customHeight="1">
      <c r="A183" s="1548" t="s">
        <v>121</v>
      </c>
      <c r="B183" s="1548"/>
      <c r="C183" s="1548"/>
      <c r="D183" s="1548"/>
      <c r="E183" s="1548"/>
    </row>
    <row r="184" spans="1:5" ht="8.25" customHeight="1">
      <c r="A184" s="1549"/>
      <c r="B184" s="1549"/>
      <c r="C184" s="1549"/>
      <c r="D184" s="1549"/>
      <c r="E184" s="1549"/>
    </row>
    <row r="185" ht="13.5" customHeight="1">
      <c r="A185" s="1538" t="s">
        <v>507</v>
      </c>
    </row>
    <row r="186" ht="12.75" customHeight="1">
      <c r="A186" s="1538" t="s">
        <v>508</v>
      </c>
    </row>
    <row r="187" ht="12.75" customHeight="1">
      <c r="A187" s="1538" t="s">
        <v>241</v>
      </c>
    </row>
    <row r="188" s="1551" customFormat="1" ht="13.5" customHeight="1">
      <c r="A188" s="1551" t="s">
        <v>510</v>
      </c>
    </row>
    <row r="189" ht="12" customHeight="1">
      <c r="A189" s="1538" t="s">
        <v>511</v>
      </c>
    </row>
    <row r="190" ht="12.75" customHeight="1">
      <c r="A190" s="1538" t="s">
        <v>512</v>
      </c>
    </row>
    <row r="191" ht="12.75">
      <c r="A191" s="1538" t="s">
        <v>485</v>
      </c>
    </row>
  </sheetData>
  <mergeCells count="45">
    <mergeCell ref="E177:E178"/>
    <mergeCell ref="A183:E183"/>
    <mergeCell ref="A177:A178"/>
    <mergeCell ref="B177:B178"/>
    <mergeCell ref="C177:C178"/>
    <mergeCell ref="D177:D178"/>
    <mergeCell ref="A152:E152"/>
    <mergeCell ref="A120:E120"/>
    <mergeCell ref="A147:A148"/>
    <mergeCell ref="B147:B148"/>
    <mergeCell ref="C147:C148"/>
    <mergeCell ref="D147:D148"/>
    <mergeCell ref="E147:E148"/>
    <mergeCell ref="A167:E167"/>
    <mergeCell ref="A5:A6"/>
    <mergeCell ref="A161:A162"/>
    <mergeCell ref="B161:B162"/>
    <mergeCell ref="C161:C162"/>
    <mergeCell ref="D161:D162"/>
    <mergeCell ref="A82:A83"/>
    <mergeCell ref="B82:B83"/>
    <mergeCell ref="C82:C83"/>
    <mergeCell ref="E161:E162"/>
    <mergeCell ref="E115:E116"/>
    <mergeCell ref="B5:B6"/>
    <mergeCell ref="C5:C6"/>
    <mergeCell ref="D5:D6"/>
    <mergeCell ref="E5:E6"/>
    <mergeCell ref="E62:E63"/>
    <mergeCell ref="A69:C69"/>
    <mergeCell ref="A10:E10"/>
    <mergeCell ref="A67:E67"/>
    <mergeCell ref="A62:A63"/>
    <mergeCell ref="A115:A116"/>
    <mergeCell ref="B115:B116"/>
    <mergeCell ref="C115:C116"/>
    <mergeCell ref="D115:D116"/>
    <mergeCell ref="B2:E2"/>
    <mergeCell ref="D82:D83"/>
    <mergeCell ref="E82:E83"/>
    <mergeCell ref="A87:E87"/>
    <mergeCell ref="B62:B63"/>
    <mergeCell ref="C62:C63"/>
    <mergeCell ref="D62:D63"/>
    <mergeCell ref="A30:C30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&amp;C&amp;"Times New Roman CE,Normál"12/a. sz. melléklet - &amp;P.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3387"/>
  <sheetViews>
    <sheetView showGridLines="0" view="pageBreakPreview" zoomScale="75" zoomScaleNormal="75" zoomScaleSheetLayoutView="75" workbookViewId="0" topLeftCell="E1">
      <selection activeCell="J1" sqref="J1:N1"/>
    </sheetView>
  </sheetViews>
  <sheetFormatPr defaultColWidth="9.140625" defaultRowHeight="12.75"/>
  <cols>
    <col min="1" max="1" width="5.140625" style="107" customWidth="1"/>
    <col min="2" max="2" width="5.57421875" style="126" customWidth="1"/>
    <col min="3" max="3" width="6.57421875" style="76" customWidth="1"/>
    <col min="4" max="4" width="6.28125" style="117" customWidth="1"/>
    <col min="5" max="5" width="6.28125" style="114" customWidth="1"/>
    <col min="6" max="6" width="4.421875" style="107" customWidth="1"/>
    <col min="7" max="7" width="5.7109375" style="126" customWidth="1"/>
    <col min="8" max="8" width="9.57421875" style="117" customWidth="1"/>
    <col min="9" max="9" width="41.8515625" style="114" customWidth="1"/>
    <col min="10" max="10" width="12.57421875" style="625" customWidth="1"/>
    <col min="11" max="11" width="9.57421875" style="114" hidden="1" customWidth="1"/>
    <col min="12" max="13" width="12.57421875" style="114" customWidth="1"/>
    <col min="14" max="14" width="12.7109375" style="732" customWidth="1"/>
    <col min="15" max="16384" width="9.140625" style="76" customWidth="1"/>
  </cols>
  <sheetData>
    <row r="1" spans="1:14" ht="12.75">
      <c r="A1" s="215" t="s">
        <v>1752</v>
      </c>
      <c r="B1" s="261"/>
      <c r="C1" s="75"/>
      <c r="D1" s="153"/>
      <c r="E1" s="130"/>
      <c r="F1" s="215"/>
      <c r="G1" s="261"/>
      <c r="H1" s="153"/>
      <c r="I1" s="130"/>
      <c r="J1" s="993" t="s">
        <v>1582</v>
      </c>
      <c r="K1" s="993"/>
      <c r="L1" s="993"/>
      <c r="M1" s="993"/>
      <c r="N1" s="993"/>
    </row>
    <row r="2" spans="1:13" ht="12.75">
      <c r="A2" s="215"/>
      <c r="B2" s="261"/>
      <c r="C2" s="75"/>
      <c r="D2" s="153"/>
      <c r="E2" s="130"/>
      <c r="F2" s="215"/>
      <c r="G2" s="261"/>
      <c r="H2" s="153"/>
      <c r="I2" s="130"/>
      <c r="J2" s="559"/>
      <c r="K2" s="76"/>
      <c r="L2" s="76"/>
      <c r="M2" s="76"/>
    </row>
    <row r="3" spans="1:14" ht="13.5" thickBot="1">
      <c r="A3" s="245"/>
      <c r="B3" s="262"/>
      <c r="C3" s="77"/>
      <c r="D3" s="301"/>
      <c r="E3" s="171"/>
      <c r="I3" s="131"/>
      <c r="J3" s="559"/>
      <c r="K3" s="76"/>
      <c r="L3" s="76"/>
      <c r="M3" s="983" t="s">
        <v>1758</v>
      </c>
      <c r="N3" s="983"/>
    </row>
    <row r="4" spans="1:14" ht="24.75" customHeight="1" thickBot="1">
      <c r="A4" s="944" t="s">
        <v>1520</v>
      </c>
      <c r="B4" s="946" t="s">
        <v>1503</v>
      </c>
      <c r="C4" s="948" t="s">
        <v>1544</v>
      </c>
      <c r="D4" s="950" t="s">
        <v>1668</v>
      </c>
      <c r="E4" s="904" t="s">
        <v>1667</v>
      </c>
      <c r="F4" s="952" t="s">
        <v>1903</v>
      </c>
      <c r="G4" s="952"/>
      <c r="H4" s="952"/>
      <c r="I4" s="953"/>
      <c r="J4" s="933" t="s">
        <v>396</v>
      </c>
      <c r="K4" s="938" t="s">
        <v>1584</v>
      </c>
      <c r="L4" s="896" t="s">
        <v>570</v>
      </c>
      <c r="M4" s="896" t="s">
        <v>569</v>
      </c>
      <c r="N4" s="985" t="s">
        <v>1504</v>
      </c>
    </row>
    <row r="5" spans="1:14" ht="56.25" customHeight="1" thickBot="1">
      <c r="A5" s="945"/>
      <c r="B5" s="947"/>
      <c r="C5" s="949"/>
      <c r="D5" s="951"/>
      <c r="E5" s="905"/>
      <c r="F5" s="663" t="s">
        <v>1852</v>
      </c>
      <c r="G5" s="664" t="s">
        <v>1853</v>
      </c>
      <c r="H5" s="661" t="s">
        <v>1328</v>
      </c>
      <c r="I5" s="705" t="s">
        <v>1854</v>
      </c>
      <c r="J5" s="934"/>
      <c r="K5" s="939"/>
      <c r="L5" s="897"/>
      <c r="M5" s="897"/>
      <c r="N5" s="986"/>
    </row>
    <row r="6" spans="1:14" ht="12.75" customHeight="1">
      <c r="A6" s="246"/>
      <c r="B6" s="263"/>
      <c r="C6" s="78"/>
      <c r="D6" s="302"/>
      <c r="E6" s="172"/>
      <c r="F6" s="216"/>
      <c r="G6" s="277"/>
      <c r="H6" s="154"/>
      <c r="I6" s="132"/>
      <c r="J6" s="560"/>
      <c r="K6" s="186"/>
      <c r="L6" s="186"/>
      <c r="M6" s="186"/>
      <c r="N6" s="733"/>
    </row>
    <row r="7" spans="1:14" ht="16.5" customHeight="1">
      <c r="A7" s="247"/>
      <c r="B7" s="264"/>
      <c r="C7" s="79"/>
      <c r="D7" s="303"/>
      <c r="E7" s="173"/>
      <c r="F7" s="940" t="s">
        <v>1760</v>
      </c>
      <c r="G7" s="941"/>
      <c r="H7" s="941"/>
      <c r="I7" s="941"/>
      <c r="J7" s="561"/>
      <c r="K7" s="329"/>
      <c r="L7" s="329"/>
      <c r="M7" s="329"/>
      <c r="N7" s="734"/>
    </row>
    <row r="8" spans="1:14" ht="6" customHeight="1">
      <c r="A8" s="247"/>
      <c r="B8" s="264"/>
      <c r="C8" s="79"/>
      <c r="D8" s="303"/>
      <c r="E8" s="173"/>
      <c r="F8" s="217"/>
      <c r="G8" s="278"/>
      <c r="H8" s="155"/>
      <c r="I8" s="133"/>
      <c r="J8" s="561"/>
      <c r="K8" s="329"/>
      <c r="L8" s="329"/>
      <c r="M8" s="329"/>
      <c r="N8" s="734"/>
    </row>
    <row r="9" spans="1:14" ht="15.75" customHeight="1">
      <c r="A9" s="104">
        <v>1</v>
      </c>
      <c r="B9" s="122"/>
      <c r="C9" s="104">
        <v>1</v>
      </c>
      <c r="D9" s="116"/>
      <c r="E9" s="111"/>
      <c r="F9" s="102" t="s">
        <v>380</v>
      </c>
      <c r="G9" s="127"/>
      <c r="H9" s="108"/>
      <c r="I9" s="109"/>
      <c r="J9" s="562"/>
      <c r="K9" s="330"/>
      <c r="L9" s="330"/>
      <c r="M9" s="330"/>
      <c r="N9" s="735"/>
    </row>
    <row r="10" spans="1:14" s="117" customFormat="1" ht="18" customHeight="1">
      <c r="A10" s="104"/>
      <c r="B10" s="122"/>
      <c r="C10" s="115"/>
      <c r="D10" s="116">
        <v>1</v>
      </c>
      <c r="E10" s="111"/>
      <c r="F10" s="121"/>
      <c r="G10" s="127"/>
      <c r="H10" s="108" t="s">
        <v>1761</v>
      </c>
      <c r="I10" s="109"/>
      <c r="J10" s="562"/>
      <c r="K10" s="330"/>
      <c r="L10" s="330"/>
      <c r="M10" s="330"/>
      <c r="N10" s="735"/>
    </row>
    <row r="11" spans="1:14" s="114" customFormat="1" ht="15.75" customHeight="1">
      <c r="A11" s="104"/>
      <c r="B11" s="122"/>
      <c r="C11" s="110"/>
      <c r="D11" s="116"/>
      <c r="E11" s="111">
        <v>1</v>
      </c>
      <c r="F11" s="121"/>
      <c r="G11" s="127"/>
      <c r="H11" s="108"/>
      <c r="I11" s="109" t="s">
        <v>1762</v>
      </c>
      <c r="J11" s="562">
        <v>313369</v>
      </c>
      <c r="K11" s="330">
        <v>2690</v>
      </c>
      <c r="L11" s="330">
        <v>330107</v>
      </c>
      <c r="M11" s="330">
        <v>328817</v>
      </c>
      <c r="N11" s="801">
        <f>M11/L11*100</f>
        <v>99.60921761731802</v>
      </c>
    </row>
    <row r="12" spans="1:14" s="114" customFormat="1" ht="15.75" customHeight="1">
      <c r="A12" s="104"/>
      <c r="B12" s="122"/>
      <c r="C12" s="110"/>
      <c r="D12" s="116"/>
      <c r="E12" s="111">
        <v>2</v>
      </c>
      <c r="F12" s="121"/>
      <c r="G12" s="127"/>
      <c r="H12" s="108"/>
      <c r="I12" s="109" t="s">
        <v>1763</v>
      </c>
      <c r="J12" s="562">
        <v>105278</v>
      </c>
      <c r="K12" s="330">
        <v>861</v>
      </c>
      <c r="L12" s="330">
        <v>109321</v>
      </c>
      <c r="M12" s="330">
        <v>107319</v>
      </c>
      <c r="N12" s="801">
        <f>M12/L12*100</f>
        <v>98.1686958589841</v>
      </c>
    </row>
    <row r="13" spans="1:14" s="114" customFormat="1" ht="15.75" customHeight="1">
      <c r="A13" s="104"/>
      <c r="B13" s="122"/>
      <c r="C13" s="110"/>
      <c r="D13" s="116"/>
      <c r="E13" s="111">
        <v>3</v>
      </c>
      <c r="F13" s="121"/>
      <c r="G13" s="127"/>
      <c r="H13" s="108"/>
      <c r="I13" s="109" t="s">
        <v>1764</v>
      </c>
      <c r="J13" s="562">
        <v>83989</v>
      </c>
      <c r="K13" s="330">
        <v>5733</v>
      </c>
      <c r="L13" s="330">
        <v>116293</v>
      </c>
      <c r="M13" s="330">
        <v>112623</v>
      </c>
      <c r="N13" s="801">
        <f>M13/L13*100</f>
        <v>96.84417806746751</v>
      </c>
    </row>
    <row r="14" spans="1:14" s="114" customFormat="1" ht="15.75" customHeight="1">
      <c r="A14" s="104"/>
      <c r="B14" s="122"/>
      <c r="C14" s="110"/>
      <c r="D14" s="116"/>
      <c r="E14" s="111">
        <v>4</v>
      </c>
      <c r="F14" s="121"/>
      <c r="G14" s="127"/>
      <c r="H14" s="108"/>
      <c r="I14" s="109" t="s">
        <v>1765</v>
      </c>
      <c r="J14" s="562">
        <v>600</v>
      </c>
      <c r="K14" s="330"/>
      <c r="L14" s="330">
        <v>1178</v>
      </c>
      <c r="M14" s="330">
        <v>1178</v>
      </c>
      <c r="N14" s="801">
        <f>M14/L14*100</f>
        <v>100</v>
      </c>
    </row>
    <row r="15" spans="1:14" s="117" customFormat="1" ht="15.75" customHeight="1">
      <c r="A15" s="104"/>
      <c r="B15" s="122"/>
      <c r="C15" s="115"/>
      <c r="D15" s="116">
        <v>2</v>
      </c>
      <c r="E15" s="111"/>
      <c r="F15" s="121"/>
      <c r="G15" s="127"/>
      <c r="H15" s="108" t="s">
        <v>1771</v>
      </c>
      <c r="I15" s="109"/>
      <c r="J15" s="562"/>
      <c r="K15" s="331"/>
      <c r="L15" s="330"/>
      <c r="M15" s="330"/>
      <c r="N15" s="801"/>
    </row>
    <row r="16" spans="1:14" s="114" customFormat="1" ht="15.75" customHeight="1">
      <c r="A16" s="104"/>
      <c r="B16" s="122"/>
      <c r="C16" s="110"/>
      <c r="D16" s="116"/>
      <c r="E16" s="111">
        <v>1</v>
      </c>
      <c r="F16" s="121"/>
      <c r="G16" s="127"/>
      <c r="H16" s="108"/>
      <c r="I16" s="109" t="s">
        <v>1772</v>
      </c>
      <c r="J16" s="562">
        <v>10000</v>
      </c>
      <c r="K16" s="332">
        <v>4811</v>
      </c>
      <c r="L16" s="330">
        <v>28443</v>
      </c>
      <c r="M16" s="330">
        <v>20179</v>
      </c>
      <c r="N16" s="801">
        <f>M16/L16*100</f>
        <v>70.94539957107196</v>
      </c>
    </row>
    <row r="17" spans="1:14" s="114" customFormat="1" ht="15.75" customHeight="1">
      <c r="A17" s="104"/>
      <c r="B17" s="122"/>
      <c r="C17" s="110"/>
      <c r="D17" s="116"/>
      <c r="E17" s="111">
        <v>2</v>
      </c>
      <c r="F17" s="121"/>
      <c r="G17" s="127"/>
      <c r="H17" s="108"/>
      <c r="I17" s="109" t="s">
        <v>1774</v>
      </c>
      <c r="J17" s="562">
        <v>2327</v>
      </c>
      <c r="K17" s="333"/>
      <c r="L17" s="330">
        <v>9922</v>
      </c>
      <c r="M17" s="330">
        <v>9922</v>
      </c>
      <c r="N17" s="801">
        <f>M17/L17*100</f>
        <v>100</v>
      </c>
    </row>
    <row r="18" spans="1:14" ht="0.75" customHeight="1">
      <c r="A18" s="104"/>
      <c r="B18" s="122"/>
      <c r="C18" s="80"/>
      <c r="D18" s="116"/>
      <c r="E18" s="111"/>
      <c r="F18" s="121"/>
      <c r="G18" s="127"/>
      <c r="H18" s="108"/>
      <c r="I18" s="109"/>
      <c r="J18" s="562"/>
      <c r="K18" s="330"/>
      <c r="L18" s="330"/>
      <c r="M18" s="330"/>
      <c r="N18" s="735"/>
    </row>
    <row r="19" spans="1:14" s="107" customFormat="1" ht="15" customHeight="1">
      <c r="A19" s="104"/>
      <c r="B19" s="122"/>
      <c r="C19" s="104"/>
      <c r="D19" s="116"/>
      <c r="E19" s="105"/>
      <c r="F19" s="103" t="s">
        <v>1773</v>
      </c>
      <c r="G19" s="279"/>
      <c r="H19" s="106"/>
      <c r="I19" s="103"/>
      <c r="J19" s="563">
        <f>SUM(J9:J18)</f>
        <v>515563</v>
      </c>
      <c r="K19" s="563">
        <f>SUM(K9:K18)</f>
        <v>14095</v>
      </c>
      <c r="L19" s="563">
        <f>SUM(L9:L18)</f>
        <v>595264</v>
      </c>
      <c r="M19" s="563">
        <f>SUM(M9:M18)</f>
        <v>580038</v>
      </c>
      <c r="N19" s="869">
        <f>M19/L19*100</f>
        <v>97.4421433179228</v>
      </c>
    </row>
    <row r="20" spans="1:14" ht="2.25" customHeight="1" hidden="1">
      <c r="A20" s="104"/>
      <c r="B20" s="122"/>
      <c r="C20" s="80"/>
      <c r="D20" s="116"/>
      <c r="E20" s="111"/>
      <c r="F20" s="121"/>
      <c r="G20" s="127"/>
      <c r="H20" s="108"/>
      <c r="I20" s="109"/>
      <c r="J20" s="562"/>
      <c r="K20" s="330"/>
      <c r="L20" s="330"/>
      <c r="M20" s="330"/>
      <c r="N20" s="735"/>
    </row>
    <row r="21" spans="1:14" ht="19.5" customHeight="1">
      <c r="A21" s="104">
        <v>2</v>
      </c>
      <c r="B21" s="122"/>
      <c r="C21" s="104">
        <v>1</v>
      </c>
      <c r="D21" s="116"/>
      <c r="E21" s="111"/>
      <c r="F21" s="102" t="s">
        <v>1775</v>
      </c>
      <c r="G21" s="127"/>
      <c r="H21" s="108"/>
      <c r="I21" s="109"/>
      <c r="J21" s="562"/>
      <c r="K21" s="330"/>
      <c r="L21" s="330"/>
      <c r="M21" s="330"/>
      <c r="N21" s="735"/>
    </row>
    <row r="22" spans="1:14" ht="15.75" customHeight="1">
      <c r="A22" s="104"/>
      <c r="B22" s="122"/>
      <c r="C22" s="80"/>
      <c r="D22" s="116">
        <v>1</v>
      </c>
      <c r="E22" s="111"/>
      <c r="F22" s="121"/>
      <c r="G22" s="127"/>
      <c r="H22" s="108" t="s">
        <v>1761</v>
      </c>
      <c r="I22" s="109"/>
      <c r="J22" s="562"/>
      <c r="K22" s="330"/>
      <c r="L22" s="330"/>
      <c r="M22" s="330"/>
      <c r="N22" s="735"/>
    </row>
    <row r="23" spans="1:14" s="114" customFormat="1" ht="15.75" customHeight="1">
      <c r="A23" s="104"/>
      <c r="B23" s="122"/>
      <c r="C23" s="110"/>
      <c r="D23" s="116"/>
      <c r="E23" s="111">
        <v>1</v>
      </c>
      <c r="F23" s="121"/>
      <c r="G23" s="127"/>
      <c r="H23" s="108"/>
      <c r="I23" s="109" t="s">
        <v>1762</v>
      </c>
      <c r="J23" s="562">
        <v>135549</v>
      </c>
      <c r="K23" s="330">
        <v>723</v>
      </c>
      <c r="L23" s="330">
        <v>144511</v>
      </c>
      <c r="M23" s="330">
        <v>143627</v>
      </c>
      <c r="N23" s="801">
        <f aca="true" t="shared" si="0" ref="N23:N28">M23/L23*100</f>
        <v>99.3882818608964</v>
      </c>
    </row>
    <row r="24" spans="1:14" s="114" customFormat="1" ht="15.75" customHeight="1">
      <c r="A24" s="104"/>
      <c r="B24" s="122"/>
      <c r="C24" s="110"/>
      <c r="D24" s="116"/>
      <c r="E24" s="111">
        <v>2</v>
      </c>
      <c r="F24" s="121"/>
      <c r="G24" s="127"/>
      <c r="H24" s="108"/>
      <c r="I24" s="109" t="s">
        <v>1763</v>
      </c>
      <c r="J24" s="562">
        <v>45353</v>
      </c>
      <c r="K24" s="330">
        <v>275</v>
      </c>
      <c r="L24" s="330">
        <v>47625</v>
      </c>
      <c r="M24" s="330">
        <v>47277</v>
      </c>
      <c r="N24" s="801">
        <f t="shared" si="0"/>
        <v>99.26929133858268</v>
      </c>
    </row>
    <row r="25" spans="1:14" s="114" customFormat="1" ht="15.75" customHeight="1">
      <c r="A25" s="104"/>
      <c r="B25" s="122"/>
      <c r="C25" s="110"/>
      <c r="D25" s="116"/>
      <c r="E25" s="111">
        <v>3</v>
      </c>
      <c r="F25" s="121"/>
      <c r="G25" s="127"/>
      <c r="H25" s="108"/>
      <c r="I25" s="109" t="s">
        <v>1764</v>
      </c>
      <c r="J25" s="562">
        <v>27330</v>
      </c>
      <c r="K25" s="330">
        <v>663</v>
      </c>
      <c r="L25" s="330">
        <v>46010</v>
      </c>
      <c r="M25" s="330">
        <v>43447</v>
      </c>
      <c r="N25" s="801">
        <f t="shared" si="0"/>
        <v>94.42947185394479</v>
      </c>
    </row>
    <row r="26" spans="1:14" s="114" customFormat="1" ht="15.75" customHeight="1">
      <c r="A26" s="104"/>
      <c r="B26" s="122"/>
      <c r="C26" s="110"/>
      <c r="D26" s="116"/>
      <c r="E26" s="111">
        <v>4</v>
      </c>
      <c r="F26" s="121"/>
      <c r="G26" s="127"/>
      <c r="H26" s="108"/>
      <c r="I26" s="109" t="s">
        <v>1765</v>
      </c>
      <c r="J26" s="562"/>
      <c r="K26" s="330"/>
      <c r="L26" s="330">
        <v>749</v>
      </c>
      <c r="M26" s="330">
        <v>350</v>
      </c>
      <c r="N26" s="801">
        <f t="shared" si="0"/>
        <v>46.728971962616825</v>
      </c>
    </row>
    <row r="27" spans="1:14" ht="15.75" customHeight="1">
      <c r="A27" s="104"/>
      <c r="B27" s="122"/>
      <c r="C27" s="80"/>
      <c r="D27" s="116">
        <v>2</v>
      </c>
      <c r="E27" s="111"/>
      <c r="F27" s="121"/>
      <c r="G27" s="127"/>
      <c r="H27" s="108" t="s">
        <v>1771</v>
      </c>
      <c r="I27" s="109"/>
      <c r="J27" s="562"/>
      <c r="K27" s="330"/>
      <c r="L27" s="330"/>
      <c r="M27" s="330"/>
      <c r="N27" s="801"/>
    </row>
    <row r="28" spans="1:14" s="114" customFormat="1" ht="13.5" customHeight="1">
      <c r="A28" s="104"/>
      <c r="B28" s="122"/>
      <c r="C28" s="110"/>
      <c r="D28" s="116"/>
      <c r="E28" s="111">
        <v>1</v>
      </c>
      <c r="F28" s="121"/>
      <c r="G28" s="127"/>
      <c r="H28" s="108"/>
      <c r="I28" s="109" t="s">
        <v>1772</v>
      </c>
      <c r="J28" s="562"/>
      <c r="K28" s="330">
        <v>623</v>
      </c>
      <c r="L28" s="330">
        <v>2122</v>
      </c>
      <c r="M28" s="330">
        <v>1977</v>
      </c>
      <c r="N28" s="801">
        <f t="shared" si="0"/>
        <v>93.16682375117813</v>
      </c>
    </row>
    <row r="29" spans="1:14" ht="3" customHeight="1">
      <c r="A29" s="104"/>
      <c r="B29" s="122"/>
      <c r="C29" s="80"/>
      <c r="D29" s="116"/>
      <c r="E29" s="111"/>
      <c r="F29" s="121"/>
      <c r="G29" s="127"/>
      <c r="H29" s="108"/>
      <c r="I29" s="109"/>
      <c r="J29" s="562"/>
      <c r="K29" s="331"/>
      <c r="L29" s="331"/>
      <c r="M29" s="331"/>
      <c r="N29" s="735"/>
    </row>
    <row r="30" spans="1:14" s="107" customFormat="1" ht="15.75" customHeight="1">
      <c r="A30" s="104"/>
      <c r="B30" s="122"/>
      <c r="C30" s="104"/>
      <c r="D30" s="116"/>
      <c r="E30" s="105"/>
      <c r="F30" s="103" t="s">
        <v>1773</v>
      </c>
      <c r="G30" s="279"/>
      <c r="H30" s="106"/>
      <c r="I30" s="103"/>
      <c r="J30" s="563">
        <f>SUM(J20:J29)</f>
        <v>208232</v>
      </c>
      <c r="K30" s="563">
        <f>SUM(K20:K29)</f>
        <v>2284</v>
      </c>
      <c r="L30" s="563">
        <f>SUM(L20:L29)</f>
        <v>241017</v>
      </c>
      <c r="M30" s="563">
        <f>SUM(M20:M29)</f>
        <v>236678</v>
      </c>
      <c r="N30" s="869">
        <f>M30/L30*100</f>
        <v>98.19971205350659</v>
      </c>
    </row>
    <row r="31" spans="1:14" ht="1.5" customHeight="1">
      <c r="A31" s="248"/>
      <c r="B31" s="265"/>
      <c r="C31" s="81"/>
      <c r="D31" s="304"/>
      <c r="E31" s="174"/>
      <c r="F31" s="121"/>
      <c r="G31" s="127"/>
      <c r="H31" s="108"/>
      <c r="I31" s="112"/>
      <c r="J31" s="564"/>
      <c r="K31" s="334"/>
      <c r="L31" s="334"/>
      <c r="M31" s="334"/>
      <c r="N31" s="737"/>
    </row>
    <row r="32" spans="1:14" s="107" customFormat="1" ht="17.25" customHeight="1">
      <c r="A32" s="104">
        <v>3</v>
      </c>
      <c r="B32" s="122"/>
      <c r="C32" s="104"/>
      <c r="D32" s="116"/>
      <c r="E32" s="111"/>
      <c r="F32" s="102" t="s">
        <v>379</v>
      </c>
      <c r="G32" s="280"/>
      <c r="H32" s="108"/>
      <c r="I32" s="109"/>
      <c r="J32" s="562"/>
      <c r="K32" s="330"/>
      <c r="L32" s="330"/>
      <c r="M32" s="330"/>
      <c r="N32" s="735"/>
    </row>
    <row r="33" spans="1:14" s="126" customFormat="1" ht="14.25" customHeight="1">
      <c r="A33" s="104"/>
      <c r="B33" s="122">
        <v>1</v>
      </c>
      <c r="C33" s="122">
        <v>1</v>
      </c>
      <c r="D33" s="304"/>
      <c r="E33" s="174"/>
      <c r="F33" s="218"/>
      <c r="G33" s="124" t="s">
        <v>379</v>
      </c>
      <c r="H33" s="157"/>
      <c r="I33" s="118"/>
      <c r="J33" s="562"/>
      <c r="K33" s="330"/>
      <c r="L33" s="330"/>
      <c r="M33" s="330"/>
      <c r="N33" s="735"/>
    </row>
    <row r="34" spans="1:14" ht="14.25" customHeight="1">
      <c r="A34" s="104"/>
      <c r="B34" s="122"/>
      <c r="C34" s="80"/>
      <c r="D34" s="116">
        <v>1</v>
      </c>
      <c r="E34" s="111"/>
      <c r="F34" s="121"/>
      <c r="G34" s="127"/>
      <c r="H34" s="108" t="s">
        <v>1761</v>
      </c>
      <c r="I34" s="109"/>
      <c r="J34" s="562"/>
      <c r="K34" s="330"/>
      <c r="L34" s="330"/>
      <c r="M34" s="330"/>
      <c r="N34" s="735"/>
    </row>
    <row r="35" spans="1:14" s="114" customFormat="1" ht="14.25" customHeight="1">
      <c r="A35" s="104"/>
      <c r="B35" s="122"/>
      <c r="C35" s="110"/>
      <c r="D35" s="116"/>
      <c r="E35" s="111">
        <v>1</v>
      </c>
      <c r="F35" s="121"/>
      <c r="G35" s="127"/>
      <c r="H35" s="108"/>
      <c r="I35" s="109" t="s">
        <v>1762</v>
      </c>
      <c r="J35" s="562">
        <v>138072</v>
      </c>
      <c r="K35" s="330">
        <v>4630</v>
      </c>
      <c r="L35" s="330">
        <v>149847</v>
      </c>
      <c r="M35" s="330">
        <v>148548</v>
      </c>
      <c r="N35" s="801">
        <f aca="true" t="shared" si="1" ref="N35:N41">M35/L35*100</f>
        <v>99.13311577809365</v>
      </c>
    </row>
    <row r="36" spans="1:14" s="114" customFormat="1" ht="14.25" customHeight="1">
      <c r="A36" s="104"/>
      <c r="B36" s="122"/>
      <c r="C36" s="110"/>
      <c r="D36" s="116"/>
      <c r="E36" s="111">
        <v>2</v>
      </c>
      <c r="F36" s="121"/>
      <c r="G36" s="127"/>
      <c r="H36" s="108"/>
      <c r="I36" s="109" t="s">
        <v>1763</v>
      </c>
      <c r="J36" s="562">
        <v>45949</v>
      </c>
      <c r="K36" s="330">
        <v>1367</v>
      </c>
      <c r="L36" s="330">
        <v>49046</v>
      </c>
      <c r="M36" s="330">
        <v>48215</v>
      </c>
      <c r="N36" s="801">
        <f t="shared" si="1"/>
        <v>98.30567222607348</v>
      </c>
    </row>
    <row r="37" spans="1:14" s="114" customFormat="1" ht="14.25" customHeight="1">
      <c r="A37" s="104"/>
      <c r="B37" s="122"/>
      <c r="C37" s="110"/>
      <c r="D37" s="116"/>
      <c r="E37" s="111">
        <v>3</v>
      </c>
      <c r="F37" s="121"/>
      <c r="G37" s="127"/>
      <c r="H37" s="108"/>
      <c r="I37" s="109" t="s">
        <v>1764</v>
      </c>
      <c r="J37" s="562">
        <v>59983</v>
      </c>
      <c r="K37" s="330">
        <v>3468</v>
      </c>
      <c r="L37" s="330">
        <v>77363</v>
      </c>
      <c r="M37" s="330">
        <v>75201</v>
      </c>
      <c r="N37" s="801">
        <f t="shared" si="1"/>
        <v>97.20538241795174</v>
      </c>
    </row>
    <row r="38" spans="1:14" s="114" customFormat="1" ht="14.25" customHeight="1">
      <c r="A38" s="104"/>
      <c r="B38" s="122"/>
      <c r="C38" s="110"/>
      <c r="D38" s="116"/>
      <c r="E38" s="111">
        <v>4</v>
      </c>
      <c r="F38" s="121"/>
      <c r="G38" s="127"/>
      <c r="H38" s="108"/>
      <c r="I38" s="109" t="s">
        <v>1765</v>
      </c>
      <c r="J38" s="562">
        <v>101</v>
      </c>
      <c r="K38" s="330"/>
      <c r="L38" s="330">
        <v>101</v>
      </c>
      <c r="M38" s="330">
        <v>21</v>
      </c>
      <c r="N38" s="801">
        <f t="shared" si="1"/>
        <v>20.792079207920793</v>
      </c>
    </row>
    <row r="39" spans="1:14" ht="14.25" customHeight="1">
      <c r="A39" s="104"/>
      <c r="B39" s="122"/>
      <c r="C39" s="80"/>
      <c r="D39" s="116">
        <v>2</v>
      </c>
      <c r="E39" s="111"/>
      <c r="F39" s="121"/>
      <c r="G39" s="127"/>
      <c r="H39" s="108" t="s">
        <v>1771</v>
      </c>
      <c r="I39" s="109"/>
      <c r="J39" s="562"/>
      <c r="K39" s="330"/>
      <c r="L39" s="330"/>
      <c r="M39" s="330"/>
      <c r="N39" s="801"/>
    </row>
    <row r="40" spans="1:14" s="114" customFormat="1" ht="14.25" customHeight="1">
      <c r="A40" s="104"/>
      <c r="B40" s="122"/>
      <c r="C40" s="110"/>
      <c r="D40" s="116"/>
      <c r="E40" s="111">
        <v>1</v>
      </c>
      <c r="F40" s="121"/>
      <c r="G40" s="127"/>
      <c r="H40" s="108"/>
      <c r="I40" s="109" t="s">
        <v>1772</v>
      </c>
      <c r="J40" s="562">
        <v>150</v>
      </c>
      <c r="K40" s="332">
        <v>890</v>
      </c>
      <c r="L40" s="330">
        <v>6305</v>
      </c>
      <c r="M40" s="330">
        <v>3303</v>
      </c>
      <c r="N40" s="801">
        <f t="shared" si="1"/>
        <v>52.386994448850125</v>
      </c>
    </row>
    <row r="41" spans="1:14" s="114" customFormat="1" ht="14.25" customHeight="1">
      <c r="A41" s="104"/>
      <c r="B41" s="122"/>
      <c r="C41" s="110"/>
      <c r="D41" s="116"/>
      <c r="E41" s="111">
        <v>2</v>
      </c>
      <c r="F41" s="121"/>
      <c r="G41" s="127"/>
      <c r="H41" s="108"/>
      <c r="I41" s="109" t="s">
        <v>1774</v>
      </c>
      <c r="J41" s="562"/>
      <c r="K41" s="332">
        <v>600</v>
      </c>
      <c r="L41" s="330">
        <v>685</v>
      </c>
      <c r="M41" s="330">
        <v>685</v>
      </c>
      <c r="N41" s="801">
        <f t="shared" si="1"/>
        <v>100</v>
      </c>
    </row>
    <row r="42" spans="1:14" ht="1.5" customHeight="1">
      <c r="A42" s="104"/>
      <c r="B42" s="122"/>
      <c r="C42" s="80"/>
      <c r="D42" s="304"/>
      <c r="E42" s="174"/>
      <c r="F42" s="219"/>
      <c r="G42" s="125"/>
      <c r="H42" s="157"/>
      <c r="I42" s="118"/>
      <c r="J42" s="562"/>
      <c r="K42" s="330"/>
      <c r="L42" s="330"/>
      <c r="M42" s="330"/>
      <c r="N42" s="735"/>
    </row>
    <row r="43" spans="1:14" s="126" customFormat="1" ht="14.25" customHeight="1">
      <c r="A43" s="104"/>
      <c r="B43" s="122"/>
      <c r="C43" s="122"/>
      <c r="D43" s="304"/>
      <c r="E43" s="123"/>
      <c r="F43" s="954" t="s">
        <v>1791</v>
      </c>
      <c r="G43" s="955"/>
      <c r="H43" s="955"/>
      <c r="I43" s="955"/>
      <c r="J43" s="565">
        <f>SUM(J35:J42)</f>
        <v>244255</v>
      </c>
      <c r="K43" s="565">
        <f>SUM(K35:K42)</f>
        <v>10955</v>
      </c>
      <c r="L43" s="565">
        <f>SUM(L35:L42)</f>
        <v>283347</v>
      </c>
      <c r="M43" s="565">
        <f>SUM(M35:M42)</f>
        <v>275973</v>
      </c>
      <c r="N43" s="869">
        <f>M43/L43*100</f>
        <v>97.39753729525987</v>
      </c>
    </row>
    <row r="44" spans="1:14" ht="4.5" customHeight="1">
      <c r="A44" s="104"/>
      <c r="B44" s="122"/>
      <c r="C44" s="80"/>
      <c r="D44" s="304"/>
      <c r="E44" s="174"/>
      <c r="F44" s="219"/>
      <c r="G44" s="125"/>
      <c r="H44" s="157"/>
      <c r="I44" s="118"/>
      <c r="J44" s="562"/>
      <c r="K44" s="330"/>
      <c r="L44" s="330"/>
      <c r="M44" s="330"/>
      <c r="N44" s="735"/>
    </row>
    <row r="45" spans="1:14" s="126" customFormat="1" ht="16.5" customHeight="1">
      <c r="A45" s="104"/>
      <c r="B45" s="122">
        <v>2</v>
      </c>
      <c r="C45" s="122">
        <v>2</v>
      </c>
      <c r="D45" s="304"/>
      <c r="E45" s="174"/>
      <c r="F45" s="219"/>
      <c r="G45" s="956" t="s">
        <v>474</v>
      </c>
      <c r="H45" s="956"/>
      <c r="I45" s="957"/>
      <c r="J45" s="562"/>
      <c r="K45" s="330"/>
      <c r="L45" s="330"/>
      <c r="M45" s="330"/>
      <c r="N45" s="735"/>
    </row>
    <row r="46" spans="1:14" ht="18" customHeight="1">
      <c r="A46" s="104"/>
      <c r="B46" s="122"/>
      <c r="C46" s="80"/>
      <c r="D46" s="116">
        <v>1</v>
      </c>
      <c r="E46" s="111"/>
      <c r="F46" s="121"/>
      <c r="G46" s="127"/>
      <c r="H46" s="108" t="s">
        <v>1761</v>
      </c>
      <c r="I46" s="109"/>
      <c r="J46" s="562"/>
      <c r="K46" s="330"/>
      <c r="L46" s="330"/>
      <c r="M46" s="330"/>
      <c r="N46" s="735"/>
    </row>
    <row r="47" spans="1:14" s="114" customFormat="1" ht="14.25" customHeight="1">
      <c r="A47" s="104"/>
      <c r="B47" s="122"/>
      <c r="C47" s="110"/>
      <c r="D47" s="116"/>
      <c r="E47" s="111">
        <v>1</v>
      </c>
      <c r="F47" s="121"/>
      <c r="G47" s="127"/>
      <c r="H47" s="108"/>
      <c r="I47" s="109" t="s">
        <v>1762</v>
      </c>
      <c r="J47" s="562">
        <v>6892</v>
      </c>
      <c r="K47" s="330">
        <v>46</v>
      </c>
      <c r="L47" s="330">
        <v>7107</v>
      </c>
      <c r="M47" s="330">
        <v>6857</v>
      </c>
      <c r="N47" s="801">
        <f>M47/L47*100</f>
        <v>96.48234135359505</v>
      </c>
    </row>
    <row r="48" spans="1:14" s="114" customFormat="1" ht="14.25" customHeight="1">
      <c r="A48" s="104"/>
      <c r="B48" s="122"/>
      <c r="C48" s="110"/>
      <c r="D48" s="116"/>
      <c r="E48" s="111">
        <v>2</v>
      </c>
      <c r="F48" s="121"/>
      <c r="G48" s="127"/>
      <c r="H48" s="108"/>
      <c r="I48" s="109" t="s">
        <v>1763</v>
      </c>
      <c r="J48" s="562">
        <v>2081</v>
      </c>
      <c r="K48" s="330">
        <v>15</v>
      </c>
      <c r="L48" s="330">
        <v>2147</v>
      </c>
      <c r="M48" s="330">
        <v>1930</v>
      </c>
      <c r="N48" s="801">
        <f>M48/L48*100</f>
        <v>89.89287377736377</v>
      </c>
    </row>
    <row r="49" spans="1:14" s="114" customFormat="1" ht="14.25" customHeight="1">
      <c r="A49" s="104"/>
      <c r="B49" s="122"/>
      <c r="C49" s="110"/>
      <c r="D49" s="116"/>
      <c r="E49" s="111">
        <v>3</v>
      </c>
      <c r="F49" s="121"/>
      <c r="G49" s="127"/>
      <c r="H49" s="108"/>
      <c r="I49" s="109" t="s">
        <v>1764</v>
      </c>
      <c r="J49" s="562">
        <v>18150</v>
      </c>
      <c r="K49" s="330">
        <v>909</v>
      </c>
      <c r="L49" s="330">
        <v>19315</v>
      </c>
      <c r="M49" s="330">
        <v>17912</v>
      </c>
      <c r="N49" s="801">
        <f>M49/L49*100</f>
        <v>92.73621537665028</v>
      </c>
    </row>
    <row r="50" spans="1:14" ht="15.75" customHeight="1">
      <c r="A50" s="104"/>
      <c r="B50" s="122"/>
      <c r="C50" s="80"/>
      <c r="D50" s="116">
        <v>2</v>
      </c>
      <c r="E50" s="111"/>
      <c r="F50" s="121"/>
      <c r="G50" s="127"/>
      <c r="H50" s="108" t="s">
        <v>1771</v>
      </c>
      <c r="I50" s="109"/>
      <c r="J50" s="562"/>
      <c r="K50" s="330"/>
      <c r="L50" s="330"/>
      <c r="M50" s="330"/>
      <c r="N50" s="801"/>
    </row>
    <row r="51" spans="1:14" s="114" customFormat="1" ht="14.25" customHeight="1">
      <c r="A51" s="104"/>
      <c r="B51" s="122"/>
      <c r="C51" s="110"/>
      <c r="D51" s="116"/>
      <c r="E51" s="111">
        <v>1</v>
      </c>
      <c r="F51" s="121"/>
      <c r="G51" s="127"/>
      <c r="H51" s="108"/>
      <c r="I51" s="109" t="s">
        <v>1772</v>
      </c>
      <c r="J51" s="562"/>
      <c r="K51" s="332">
        <v>890</v>
      </c>
      <c r="L51" s="330">
        <v>84</v>
      </c>
      <c r="M51" s="330">
        <v>84</v>
      </c>
      <c r="N51" s="801">
        <f>M51/L51*100</f>
        <v>100</v>
      </c>
    </row>
    <row r="52" spans="1:14" ht="4.5" customHeight="1">
      <c r="A52" s="104"/>
      <c r="B52" s="122"/>
      <c r="C52" s="80"/>
      <c r="D52" s="116"/>
      <c r="E52" s="111"/>
      <c r="F52" s="121"/>
      <c r="G52" s="127"/>
      <c r="H52" s="108"/>
      <c r="I52" s="109"/>
      <c r="J52" s="562"/>
      <c r="K52" s="330"/>
      <c r="L52" s="330"/>
      <c r="M52" s="330"/>
      <c r="N52" s="735"/>
    </row>
    <row r="53" spans="1:14" s="126" customFormat="1" ht="14.25" customHeight="1">
      <c r="A53" s="104"/>
      <c r="B53" s="122"/>
      <c r="C53" s="122"/>
      <c r="D53" s="116"/>
      <c r="E53" s="128"/>
      <c r="F53" s="954" t="s">
        <v>1791</v>
      </c>
      <c r="G53" s="955"/>
      <c r="H53" s="955"/>
      <c r="I53" s="955"/>
      <c r="J53" s="565">
        <f>SUM(J44:J52)</f>
        <v>27123</v>
      </c>
      <c r="K53" s="565">
        <f>SUM(K44:K52)</f>
        <v>1860</v>
      </c>
      <c r="L53" s="565">
        <f>SUM(L44:L52)</f>
        <v>28653</v>
      </c>
      <c r="M53" s="565">
        <f>SUM(M44:M52)</f>
        <v>26783</v>
      </c>
      <c r="N53" s="869">
        <f>M53/L53*100</f>
        <v>93.47363277841761</v>
      </c>
    </row>
    <row r="54" spans="1:14" ht="1.5" customHeight="1">
      <c r="A54" s="104"/>
      <c r="B54" s="122"/>
      <c r="C54" s="80"/>
      <c r="D54" s="116"/>
      <c r="E54" s="111"/>
      <c r="F54" s="219"/>
      <c r="G54" s="125"/>
      <c r="H54" s="157"/>
      <c r="I54" s="118"/>
      <c r="J54" s="562"/>
      <c r="K54" s="330"/>
      <c r="L54" s="330"/>
      <c r="M54" s="330"/>
      <c r="N54" s="735"/>
    </row>
    <row r="55" spans="1:14" s="126" customFormat="1" ht="16.5" customHeight="1">
      <c r="A55" s="104"/>
      <c r="B55" s="122">
        <v>3</v>
      </c>
      <c r="C55" s="122">
        <v>1</v>
      </c>
      <c r="D55" s="116"/>
      <c r="E55" s="111"/>
      <c r="F55" s="107"/>
      <c r="G55" s="127" t="s">
        <v>472</v>
      </c>
      <c r="H55" s="108"/>
      <c r="I55" s="109"/>
      <c r="J55" s="562"/>
      <c r="K55" s="330"/>
      <c r="L55" s="330"/>
      <c r="M55" s="330"/>
      <c r="N55" s="735"/>
    </row>
    <row r="56" spans="1:14" ht="13.5" customHeight="1">
      <c r="A56" s="104"/>
      <c r="B56" s="122"/>
      <c r="C56" s="80"/>
      <c r="D56" s="116">
        <v>1</v>
      </c>
      <c r="E56" s="111"/>
      <c r="F56" s="121"/>
      <c r="G56" s="127"/>
      <c r="H56" s="108" t="s">
        <v>1761</v>
      </c>
      <c r="I56" s="109"/>
      <c r="J56" s="562"/>
      <c r="K56" s="330"/>
      <c r="L56" s="330"/>
      <c r="M56" s="330"/>
      <c r="N56" s="735"/>
    </row>
    <row r="57" spans="1:14" s="114" customFormat="1" ht="13.5" customHeight="1">
      <c r="A57" s="104"/>
      <c r="B57" s="122"/>
      <c r="C57" s="110"/>
      <c r="D57" s="116"/>
      <c r="E57" s="111">
        <v>1</v>
      </c>
      <c r="F57" s="121"/>
      <c r="G57" s="127"/>
      <c r="H57" s="108"/>
      <c r="I57" s="109" t="s">
        <v>1762</v>
      </c>
      <c r="J57" s="562">
        <v>66780</v>
      </c>
      <c r="K57" s="330">
        <v>3034</v>
      </c>
      <c r="L57" s="330">
        <v>72675</v>
      </c>
      <c r="M57" s="330">
        <v>71638</v>
      </c>
      <c r="N57" s="801">
        <f>M57/L57*100</f>
        <v>98.57309941520468</v>
      </c>
    </row>
    <row r="58" spans="1:14" s="114" customFormat="1" ht="13.5" customHeight="1">
      <c r="A58" s="104"/>
      <c r="B58" s="122"/>
      <c r="C58" s="110"/>
      <c r="D58" s="116"/>
      <c r="E58" s="111">
        <v>2</v>
      </c>
      <c r="F58" s="121"/>
      <c r="G58" s="127"/>
      <c r="H58" s="108"/>
      <c r="I58" s="109" t="s">
        <v>1763</v>
      </c>
      <c r="J58" s="562">
        <v>22519</v>
      </c>
      <c r="K58" s="330">
        <v>883</v>
      </c>
      <c r="L58" s="330">
        <v>24053</v>
      </c>
      <c r="M58" s="330">
        <v>23596</v>
      </c>
      <c r="N58" s="801">
        <f>M58/L58*100</f>
        <v>98.10002910239886</v>
      </c>
    </row>
    <row r="59" spans="1:14" s="114" customFormat="1" ht="13.5" customHeight="1">
      <c r="A59" s="104"/>
      <c r="B59" s="122"/>
      <c r="C59" s="110"/>
      <c r="D59" s="116"/>
      <c r="E59" s="111">
        <v>3</v>
      </c>
      <c r="F59" s="121"/>
      <c r="G59" s="127"/>
      <c r="H59" s="108"/>
      <c r="I59" s="109" t="s">
        <v>1764</v>
      </c>
      <c r="J59" s="562">
        <v>10149</v>
      </c>
      <c r="K59" s="330">
        <v>613</v>
      </c>
      <c r="L59" s="330">
        <v>13104</v>
      </c>
      <c r="M59" s="330">
        <v>11483</v>
      </c>
      <c r="N59" s="801">
        <f>M59/L59*100</f>
        <v>87.62973137973138</v>
      </c>
    </row>
    <row r="60" spans="1:14" ht="13.5" customHeight="1">
      <c r="A60" s="104"/>
      <c r="B60" s="122"/>
      <c r="C60" s="80"/>
      <c r="D60" s="116">
        <v>2</v>
      </c>
      <c r="E60" s="111"/>
      <c r="F60" s="121"/>
      <c r="G60" s="127"/>
      <c r="H60" s="108" t="s">
        <v>1771</v>
      </c>
      <c r="I60" s="109"/>
      <c r="J60" s="562"/>
      <c r="K60" s="330"/>
      <c r="L60" s="330"/>
      <c r="M60" s="330"/>
      <c r="N60" s="801"/>
    </row>
    <row r="61" spans="1:14" s="114" customFormat="1" ht="13.5" customHeight="1">
      <c r="A61" s="104"/>
      <c r="B61" s="122"/>
      <c r="C61" s="110"/>
      <c r="D61" s="116"/>
      <c r="E61" s="111">
        <v>1</v>
      </c>
      <c r="F61" s="121"/>
      <c r="G61" s="127"/>
      <c r="H61" s="108"/>
      <c r="I61" s="109" t="s">
        <v>1772</v>
      </c>
      <c r="J61" s="562">
        <v>100</v>
      </c>
      <c r="K61" s="333"/>
      <c r="L61" s="330">
        <v>316</v>
      </c>
      <c r="M61" s="330">
        <v>292</v>
      </c>
      <c r="N61" s="801">
        <f>M61/L61*100</f>
        <v>92.40506329113924</v>
      </c>
    </row>
    <row r="62" spans="1:14" ht="5.25" customHeight="1">
      <c r="A62" s="104"/>
      <c r="B62" s="122"/>
      <c r="C62" s="80"/>
      <c r="D62" s="116"/>
      <c r="E62" s="111"/>
      <c r="F62" s="219"/>
      <c r="G62" s="125"/>
      <c r="H62" s="157"/>
      <c r="I62" s="118"/>
      <c r="J62" s="562"/>
      <c r="K62" s="330"/>
      <c r="L62" s="330"/>
      <c r="M62" s="330"/>
      <c r="N62" s="735"/>
    </row>
    <row r="63" spans="1:14" s="126" customFormat="1" ht="15" customHeight="1">
      <c r="A63" s="104"/>
      <c r="B63" s="122"/>
      <c r="C63" s="122"/>
      <c r="D63" s="116"/>
      <c r="E63" s="111"/>
      <c r="F63" s="954" t="s">
        <v>1791</v>
      </c>
      <c r="G63" s="955"/>
      <c r="H63" s="955"/>
      <c r="I63" s="955"/>
      <c r="J63" s="565">
        <f>SUM(J56:J62)</f>
        <v>99548</v>
      </c>
      <c r="K63" s="565">
        <f>SUM(K56:K62)</f>
        <v>4530</v>
      </c>
      <c r="L63" s="565">
        <f>SUM(L56:L62)</f>
        <v>110148</v>
      </c>
      <c r="M63" s="565">
        <f>SUM(M56:M62)</f>
        <v>107009</v>
      </c>
      <c r="N63" s="869">
        <f>M63/L63*100</f>
        <v>97.15019791553183</v>
      </c>
    </row>
    <row r="64" spans="1:14" s="107" customFormat="1" ht="18.75" customHeight="1">
      <c r="A64" s="104">
        <v>3</v>
      </c>
      <c r="B64" s="122"/>
      <c r="C64" s="104"/>
      <c r="D64" s="116"/>
      <c r="E64" s="111"/>
      <c r="F64" s="942" t="s">
        <v>379</v>
      </c>
      <c r="G64" s="943"/>
      <c r="H64" s="943"/>
      <c r="I64" s="943"/>
      <c r="J64" s="562"/>
      <c r="K64" s="330"/>
      <c r="L64" s="330"/>
      <c r="M64" s="330"/>
      <c r="N64" s="735"/>
    </row>
    <row r="65" spans="1:14" s="107" customFormat="1" ht="12.75" customHeight="1">
      <c r="A65" s="104"/>
      <c r="B65" s="122"/>
      <c r="C65" s="104"/>
      <c r="D65" s="116"/>
      <c r="E65" s="111"/>
      <c r="F65" s="942" t="s">
        <v>1937</v>
      </c>
      <c r="G65" s="943"/>
      <c r="H65" s="943"/>
      <c r="I65" s="943"/>
      <c r="J65" s="562"/>
      <c r="K65" s="330"/>
      <c r="L65" s="330"/>
      <c r="M65" s="330"/>
      <c r="N65" s="735"/>
    </row>
    <row r="66" spans="1:14" ht="14.25" customHeight="1">
      <c r="A66" s="104"/>
      <c r="B66" s="122"/>
      <c r="C66" s="80"/>
      <c r="D66" s="116">
        <v>1</v>
      </c>
      <c r="E66" s="111"/>
      <c r="F66" s="219"/>
      <c r="G66" s="125"/>
      <c r="H66" s="108" t="s">
        <v>1761</v>
      </c>
      <c r="I66" s="109"/>
      <c r="J66" s="562"/>
      <c r="K66" s="330"/>
      <c r="L66" s="330"/>
      <c r="M66" s="330"/>
      <c r="N66" s="735"/>
    </row>
    <row r="67" spans="1:14" s="114" customFormat="1" ht="13.5" customHeight="1">
      <c r="A67" s="104"/>
      <c r="B67" s="122"/>
      <c r="C67" s="110"/>
      <c r="D67" s="116"/>
      <c r="E67" s="111">
        <v>1</v>
      </c>
      <c r="F67" s="219"/>
      <c r="G67" s="125"/>
      <c r="H67" s="108"/>
      <c r="I67" s="109" t="s">
        <v>1762</v>
      </c>
      <c r="J67" s="562">
        <f aca="true" t="shared" si="2" ref="J67:K69">J57+J47+J35</f>
        <v>211744</v>
      </c>
      <c r="K67" s="330">
        <f t="shared" si="2"/>
        <v>7710</v>
      </c>
      <c r="L67" s="330">
        <v>229629</v>
      </c>
      <c r="M67" s="330">
        <v>227043</v>
      </c>
      <c r="N67" s="801">
        <f>M67/L67*100</f>
        <v>98.87383562180734</v>
      </c>
    </row>
    <row r="68" spans="1:14" s="114" customFormat="1" ht="13.5" customHeight="1">
      <c r="A68" s="104"/>
      <c r="B68" s="122"/>
      <c r="C68" s="110"/>
      <c r="D68" s="116"/>
      <c r="E68" s="111">
        <v>2</v>
      </c>
      <c r="F68" s="219"/>
      <c r="G68" s="125"/>
      <c r="H68" s="108"/>
      <c r="I68" s="109" t="s">
        <v>1763</v>
      </c>
      <c r="J68" s="562">
        <f t="shared" si="2"/>
        <v>70549</v>
      </c>
      <c r="K68" s="330">
        <f t="shared" si="2"/>
        <v>2265</v>
      </c>
      <c r="L68" s="330">
        <v>75246</v>
      </c>
      <c r="M68" s="330">
        <v>73741</v>
      </c>
      <c r="N68" s="801">
        <f>M68/L68*100</f>
        <v>97.9998936820562</v>
      </c>
    </row>
    <row r="69" spans="1:14" s="114" customFormat="1" ht="13.5" customHeight="1">
      <c r="A69" s="104"/>
      <c r="B69" s="122"/>
      <c r="C69" s="110"/>
      <c r="D69" s="116"/>
      <c r="E69" s="111">
        <v>3</v>
      </c>
      <c r="F69" s="219"/>
      <c r="G69" s="125"/>
      <c r="H69" s="108"/>
      <c r="I69" s="109" t="s">
        <v>1764</v>
      </c>
      <c r="J69" s="562">
        <f t="shared" si="2"/>
        <v>88282</v>
      </c>
      <c r="K69" s="330">
        <f t="shared" si="2"/>
        <v>4990</v>
      </c>
      <c r="L69" s="330">
        <v>109782</v>
      </c>
      <c r="M69" s="330">
        <v>104596</v>
      </c>
      <c r="N69" s="801">
        <f>M69/L69*100</f>
        <v>95.27609261991947</v>
      </c>
    </row>
    <row r="70" spans="1:14" s="114" customFormat="1" ht="13.5" customHeight="1">
      <c r="A70" s="104"/>
      <c r="B70" s="122"/>
      <c r="C70" s="110"/>
      <c r="D70" s="116"/>
      <c r="E70" s="111">
        <v>4</v>
      </c>
      <c r="F70" s="121"/>
      <c r="G70" s="127"/>
      <c r="H70" s="108"/>
      <c r="I70" s="109" t="s">
        <v>1765</v>
      </c>
      <c r="J70" s="562">
        <f>J38</f>
        <v>101</v>
      </c>
      <c r="K70" s="330">
        <f>K38</f>
        <v>0</v>
      </c>
      <c r="L70" s="330">
        <v>101</v>
      </c>
      <c r="M70" s="330">
        <v>21</v>
      </c>
      <c r="N70" s="801">
        <f>M70/L70*100</f>
        <v>20.792079207920793</v>
      </c>
    </row>
    <row r="71" spans="1:14" ht="13.5" customHeight="1">
      <c r="A71" s="104"/>
      <c r="B71" s="122"/>
      <c r="C71" s="80"/>
      <c r="D71" s="116">
        <v>2</v>
      </c>
      <c r="E71" s="111"/>
      <c r="F71" s="121"/>
      <c r="G71" s="127"/>
      <c r="H71" s="108" t="s">
        <v>1771</v>
      </c>
      <c r="I71" s="109"/>
      <c r="J71" s="562"/>
      <c r="K71" s="331"/>
      <c r="L71" s="331"/>
      <c r="M71" s="331"/>
      <c r="N71" s="801"/>
    </row>
    <row r="72" spans="1:14" s="114" customFormat="1" ht="13.5" customHeight="1">
      <c r="A72" s="104"/>
      <c r="B72" s="122"/>
      <c r="C72" s="110"/>
      <c r="D72" s="116"/>
      <c r="E72" s="111">
        <v>1</v>
      </c>
      <c r="F72" s="121"/>
      <c r="G72" s="127"/>
      <c r="H72" s="108"/>
      <c r="I72" s="109" t="s">
        <v>1772</v>
      </c>
      <c r="J72" s="562">
        <f>J61+J40</f>
        <v>250</v>
      </c>
      <c r="K72" s="330">
        <f>K61+K40</f>
        <v>890</v>
      </c>
      <c r="L72" s="330">
        <v>6705</v>
      </c>
      <c r="M72" s="330">
        <v>3679</v>
      </c>
      <c r="N72" s="801">
        <f>M72/L72*100</f>
        <v>54.86950037285607</v>
      </c>
    </row>
    <row r="73" spans="1:14" s="114" customFormat="1" ht="13.5" customHeight="1">
      <c r="A73" s="104"/>
      <c r="B73" s="122"/>
      <c r="C73" s="110"/>
      <c r="D73" s="116"/>
      <c r="E73" s="111">
        <v>2</v>
      </c>
      <c r="F73" s="121"/>
      <c r="G73" s="127"/>
      <c r="H73" s="108"/>
      <c r="I73" s="109" t="s">
        <v>1774</v>
      </c>
      <c r="J73" s="562"/>
      <c r="K73" s="330">
        <f>K41</f>
        <v>600</v>
      </c>
      <c r="L73" s="330">
        <v>685</v>
      </c>
      <c r="M73" s="330">
        <v>685</v>
      </c>
      <c r="N73" s="801">
        <f>M73/L73*100</f>
        <v>100</v>
      </c>
    </row>
    <row r="74" spans="1:14" ht="14.25" customHeight="1">
      <c r="A74" s="104"/>
      <c r="B74" s="122"/>
      <c r="C74" s="80"/>
      <c r="D74" s="116"/>
      <c r="E74" s="111"/>
      <c r="F74" s="121"/>
      <c r="G74" s="127"/>
      <c r="H74" s="108"/>
      <c r="I74" s="109"/>
      <c r="J74" s="562"/>
      <c r="K74" s="330"/>
      <c r="L74" s="330"/>
      <c r="M74" s="330"/>
      <c r="N74" s="735"/>
    </row>
    <row r="75" spans="1:14" s="107" customFormat="1" ht="15.75" customHeight="1">
      <c r="A75" s="104"/>
      <c r="B75" s="122"/>
      <c r="C75" s="104"/>
      <c r="D75" s="116"/>
      <c r="E75" s="105"/>
      <c r="F75" s="103" t="s">
        <v>1773</v>
      </c>
      <c r="G75" s="279"/>
      <c r="H75" s="106"/>
      <c r="I75" s="103"/>
      <c r="J75" s="563">
        <f>SUM(J67:J73)</f>
        <v>370926</v>
      </c>
      <c r="K75" s="563">
        <f>SUM(K67:K73)</f>
        <v>16455</v>
      </c>
      <c r="L75" s="563">
        <f>SUM(L67:L73)</f>
        <v>422148</v>
      </c>
      <c r="M75" s="563">
        <f>SUM(M67:M73)</f>
        <v>409765</v>
      </c>
      <c r="N75" s="869">
        <f>M75/L75*100</f>
        <v>97.06666856173665</v>
      </c>
    </row>
    <row r="76" spans="1:14" ht="15" customHeight="1">
      <c r="A76" s="104"/>
      <c r="B76" s="122"/>
      <c r="C76" s="80"/>
      <c r="D76" s="116"/>
      <c r="E76" s="111"/>
      <c r="F76" s="121"/>
      <c r="G76" s="127"/>
      <c r="H76" s="108"/>
      <c r="I76" s="109"/>
      <c r="J76" s="562"/>
      <c r="K76" s="330"/>
      <c r="L76" s="330"/>
      <c r="M76" s="330"/>
      <c r="N76" s="735"/>
    </row>
    <row r="77" spans="1:14" s="107" customFormat="1" ht="15.75" customHeight="1">
      <c r="A77" s="104">
        <v>4</v>
      </c>
      <c r="B77" s="122"/>
      <c r="C77" s="104">
        <v>1</v>
      </c>
      <c r="D77" s="116"/>
      <c r="E77" s="111"/>
      <c r="F77" s="102" t="s">
        <v>1776</v>
      </c>
      <c r="G77" s="127"/>
      <c r="H77" s="108"/>
      <c r="I77" s="109"/>
      <c r="J77" s="562"/>
      <c r="K77" s="330"/>
      <c r="L77" s="330"/>
      <c r="M77" s="330"/>
      <c r="N77" s="735"/>
    </row>
    <row r="78" spans="1:14" s="107" customFormat="1" ht="13.5" customHeight="1">
      <c r="A78" s="104"/>
      <c r="B78" s="122"/>
      <c r="C78" s="104"/>
      <c r="D78" s="116"/>
      <c r="E78" s="111"/>
      <c r="F78" s="102" t="s">
        <v>1777</v>
      </c>
      <c r="G78" s="127"/>
      <c r="H78" s="108"/>
      <c r="I78" s="109"/>
      <c r="J78" s="562"/>
      <c r="K78" s="330"/>
      <c r="L78" s="330"/>
      <c r="M78" s="330"/>
      <c r="N78" s="735"/>
    </row>
    <row r="79" spans="1:14" ht="16.5" customHeight="1">
      <c r="A79" s="104"/>
      <c r="B79" s="122"/>
      <c r="C79" s="80"/>
      <c r="D79" s="116">
        <v>1</v>
      </c>
      <c r="E79" s="111"/>
      <c r="F79" s="121"/>
      <c r="G79" s="127"/>
      <c r="H79" s="108" t="s">
        <v>1761</v>
      </c>
      <c r="I79" s="109"/>
      <c r="J79" s="562"/>
      <c r="K79" s="330"/>
      <c r="L79" s="330"/>
      <c r="M79" s="330"/>
      <c r="N79" s="735"/>
    </row>
    <row r="80" spans="1:14" s="114" customFormat="1" ht="13.5" customHeight="1">
      <c r="A80" s="104"/>
      <c r="B80" s="122"/>
      <c r="C80" s="110"/>
      <c r="D80" s="116"/>
      <c r="E80" s="111">
        <v>1</v>
      </c>
      <c r="F80" s="121"/>
      <c r="G80" s="127"/>
      <c r="H80" s="108"/>
      <c r="I80" s="109" t="s">
        <v>1762</v>
      </c>
      <c r="J80" s="562">
        <v>443513</v>
      </c>
      <c r="K80" s="330">
        <v>5009</v>
      </c>
      <c r="L80" s="330">
        <v>481636</v>
      </c>
      <c r="M80" s="330">
        <v>478763</v>
      </c>
      <c r="N80" s="801">
        <f aca="true" t="shared" si="3" ref="N80:N87">M80/L80*100</f>
        <v>99.40349143336461</v>
      </c>
    </row>
    <row r="81" spans="1:14" s="114" customFormat="1" ht="13.5" customHeight="1">
      <c r="A81" s="104"/>
      <c r="B81" s="122"/>
      <c r="C81" s="110"/>
      <c r="D81" s="116"/>
      <c r="E81" s="111">
        <v>2</v>
      </c>
      <c r="F81" s="121"/>
      <c r="G81" s="127"/>
      <c r="H81" s="108"/>
      <c r="I81" s="109" t="s">
        <v>1763</v>
      </c>
      <c r="J81" s="562">
        <v>148166</v>
      </c>
      <c r="K81" s="330">
        <v>1082</v>
      </c>
      <c r="L81" s="330">
        <v>156432</v>
      </c>
      <c r="M81" s="330">
        <v>156249</v>
      </c>
      <c r="N81" s="801">
        <f t="shared" si="3"/>
        <v>99.88301626265725</v>
      </c>
    </row>
    <row r="82" spans="1:14" s="114" customFormat="1" ht="13.5" customHeight="1">
      <c r="A82" s="104"/>
      <c r="B82" s="122"/>
      <c r="C82" s="110"/>
      <c r="D82" s="116"/>
      <c r="E82" s="111">
        <v>3</v>
      </c>
      <c r="F82" s="121"/>
      <c r="G82" s="127"/>
      <c r="H82" s="108"/>
      <c r="I82" s="109" t="s">
        <v>1764</v>
      </c>
      <c r="J82" s="562">
        <v>153786</v>
      </c>
      <c r="K82" s="330">
        <v>2659</v>
      </c>
      <c r="L82" s="330">
        <v>198638</v>
      </c>
      <c r="M82" s="330">
        <v>198488</v>
      </c>
      <c r="N82" s="801">
        <f t="shared" si="3"/>
        <v>99.92448574794349</v>
      </c>
    </row>
    <row r="83" spans="1:14" s="114" customFormat="1" ht="13.5" customHeight="1">
      <c r="A83" s="104"/>
      <c r="B83" s="122"/>
      <c r="C83" s="110"/>
      <c r="D83" s="116"/>
      <c r="E83" s="111">
        <v>4</v>
      </c>
      <c r="F83" s="121"/>
      <c r="G83" s="127"/>
      <c r="H83" s="108"/>
      <c r="I83" s="109" t="s">
        <v>1765</v>
      </c>
      <c r="J83" s="562">
        <v>940</v>
      </c>
      <c r="K83" s="330"/>
      <c r="L83" s="330">
        <v>588</v>
      </c>
      <c r="M83" s="330">
        <v>588</v>
      </c>
      <c r="N83" s="801">
        <f t="shared" si="3"/>
        <v>100</v>
      </c>
    </row>
    <row r="84" spans="1:14" s="114" customFormat="1" ht="13.5" customHeight="1">
      <c r="A84" s="104"/>
      <c r="B84" s="122"/>
      <c r="C84" s="110"/>
      <c r="D84" s="116"/>
      <c r="E84" s="111">
        <v>5</v>
      </c>
      <c r="F84" s="121"/>
      <c r="G84" s="127"/>
      <c r="H84" s="108"/>
      <c r="I84" s="109" t="s">
        <v>1770</v>
      </c>
      <c r="J84" s="562"/>
      <c r="K84" s="330"/>
      <c r="L84" s="330">
        <v>971</v>
      </c>
      <c r="M84" s="330">
        <v>855</v>
      </c>
      <c r="N84" s="801">
        <f t="shared" si="3"/>
        <v>88.05355303810505</v>
      </c>
    </row>
    <row r="85" spans="1:14" ht="13.5" customHeight="1">
      <c r="A85" s="104"/>
      <c r="B85" s="122"/>
      <c r="C85" s="80"/>
      <c r="D85" s="116">
        <v>2</v>
      </c>
      <c r="E85" s="111"/>
      <c r="F85" s="121"/>
      <c r="G85" s="127"/>
      <c r="H85" s="108" t="s">
        <v>1771</v>
      </c>
      <c r="I85" s="109"/>
      <c r="J85" s="562"/>
      <c r="K85" s="330"/>
      <c r="L85" s="330"/>
      <c r="M85" s="330"/>
      <c r="N85" s="735"/>
    </row>
    <row r="86" spans="1:14" s="114" customFormat="1" ht="13.5" customHeight="1">
      <c r="A86" s="104"/>
      <c r="B86" s="122"/>
      <c r="C86" s="110"/>
      <c r="D86" s="116"/>
      <c r="E86" s="111">
        <v>1</v>
      </c>
      <c r="F86" s="121"/>
      <c r="G86" s="127"/>
      <c r="H86" s="108"/>
      <c r="I86" s="109" t="s">
        <v>1772</v>
      </c>
      <c r="J86" s="562">
        <v>12000</v>
      </c>
      <c r="K86" s="332">
        <v>4408</v>
      </c>
      <c r="L86" s="330">
        <v>21408</v>
      </c>
      <c r="M86" s="330">
        <v>17651</v>
      </c>
      <c r="N86" s="801">
        <f t="shared" si="3"/>
        <v>82.45048579970104</v>
      </c>
    </row>
    <row r="87" spans="1:14" s="114" customFormat="1" ht="13.5" customHeight="1">
      <c r="A87" s="104"/>
      <c r="B87" s="122"/>
      <c r="C87" s="110"/>
      <c r="D87" s="116"/>
      <c r="E87" s="111">
        <v>2</v>
      </c>
      <c r="F87" s="121"/>
      <c r="G87" s="127"/>
      <c r="H87" s="108"/>
      <c r="I87" s="109" t="s">
        <v>1774</v>
      </c>
      <c r="J87" s="562"/>
      <c r="K87" s="330">
        <f>K56</f>
        <v>0</v>
      </c>
      <c r="L87" s="330">
        <v>8500</v>
      </c>
      <c r="M87" s="330">
        <v>3864</v>
      </c>
      <c r="N87" s="801">
        <f t="shared" si="3"/>
        <v>45.45882352941176</v>
      </c>
    </row>
    <row r="88" spans="1:14" ht="16.5" customHeight="1">
      <c r="A88" s="104"/>
      <c r="B88" s="122"/>
      <c r="C88" s="80"/>
      <c r="D88" s="116"/>
      <c r="E88" s="111"/>
      <c r="F88" s="121"/>
      <c r="G88" s="127"/>
      <c r="H88" s="108"/>
      <c r="I88" s="109"/>
      <c r="J88" s="562"/>
      <c r="K88" s="330"/>
      <c r="L88" s="330"/>
      <c r="M88" s="330"/>
      <c r="N88" s="735"/>
    </row>
    <row r="89" spans="1:14" s="107" customFormat="1" ht="13.5" customHeight="1">
      <c r="A89" s="104"/>
      <c r="B89" s="122"/>
      <c r="C89" s="104"/>
      <c r="D89" s="116"/>
      <c r="E89" s="105"/>
      <c r="F89" s="103" t="s">
        <v>1773</v>
      </c>
      <c r="G89" s="279"/>
      <c r="H89" s="106"/>
      <c r="I89" s="103"/>
      <c r="J89" s="563">
        <f>SUM(J76:J88)</f>
        <v>758405</v>
      </c>
      <c r="K89" s="563">
        <f>SUM(K76:K88)</f>
        <v>13158</v>
      </c>
      <c r="L89" s="563">
        <f>SUM(L76:L88)</f>
        <v>868173</v>
      </c>
      <c r="M89" s="563">
        <f>SUM(M76:M88)</f>
        <v>856458</v>
      </c>
      <c r="N89" s="869">
        <f>M89/L89*100</f>
        <v>98.65061456645162</v>
      </c>
    </row>
    <row r="90" spans="1:14" ht="13.5" customHeight="1">
      <c r="A90" s="104"/>
      <c r="B90" s="122"/>
      <c r="C90" s="80"/>
      <c r="D90" s="116"/>
      <c r="E90" s="111"/>
      <c r="F90" s="121"/>
      <c r="G90" s="127"/>
      <c r="H90" s="108"/>
      <c r="I90" s="109"/>
      <c r="J90" s="562"/>
      <c r="K90" s="330"/>
      <c r="L90" s="330"/>
      <c r="M90" s="330"/>
      <c r="N90" s="735"/>
    </row>
    <row r="91" spans="1:14" s="107" customFormat="1" ht="18" customHeight="1">
      <c r="A91" s="104">
        <v>5</v>
      </c>
      <c r="B91" s="122"/>
      <c r="C91" s="104">
        <v>1</v>
      </c>
      <c r="D91" s="116"/>
      <c r="E91" s="111"/>
      <c r="F91" s="121" t="s">
        <v>473</v>
      </c>
      <c r="G91" s="127"/>
      <c r="H91" s="108"/>
      <c r="I91" s="109"/>
      <c r="J91" s="562"/>
      <c r="K91" s="330"/>
      <c r="L91" s="330"/>
      <c r="M91" s="330"/>
      <c r="N91" s="735"/>
    </row>
    <row r="92" spans="1:14" ht="13.5" customHeight="1">
      <c r="A92" s="104"/>
      <c r="B92" s="122"/>
      <c r="C92" s="80"/>
      <c r="D92" s="116">
        <v>1</v>
      </c>
      <c r="E92" s="111"/>
      <c r="F92" s="121"/>
      <c r="G92" s="127"/>
      <c r="H92" s="108" t="s">
        <v>1761</v>
      </c>
      <c r="I92" s="109"/>
      <c r="J92" s="562"/>
      <c r="K92" s="330"/>
      <c r="L92" s="330"/>
      <c r="M92" s="330"/>
      <c r="N92" s="735"/>
    </row>
    <row r="93" spans="1:14" s="114" customFormat="1" ht="13.5" customHeight="1">
      <c r="A93" s="104"/>
      <c r="B93" s="122"/>
      <c r="C93" s="110"/>
      <c r="D93" s="116"/>
      <c r="E93" s="111">
        <v>1</v>
      </c>
      <c r="F93" s="121"/>
      <c r="G93" s="127"/>
      <c r="H93" s="108"/>
      <c r="I93" s="109" t="s">
        <v>1762</v>
      </c>
      <c r="J93" s="562">
        <v>214759</v>
      </c>
      <c r="K93" s="330">
        <v>1628</v>
      </c>
      <c r="L93" s="330">
        <v>232391</v>
      </c>
      <c r="M93" s="330">
        <v>230961</v>
      </c>
      <c r="N93" s="801">
        <f aca="true" t="shared" si="4" ref="N93:N99">M93/L93*100</f>
        <v>99.38465775352746</v>
      </c>
    </row>
    <row r="94" spans="1:14" s="114" customFormat="1" ht="13.5" customHeight="1">
      <c r="A94" s="104"/>
      <c r="B94" s="122"/>
      <c r="C94" s="110"/>
      <c r="D94" s="116"/>
      <c r="E94" s="111">
        <v>2</v>
      </c>
      <c r="F94" s="121"/>
      <c r="G94" s="127"/>
      <c r="H94" s="108"/>
      <c r="I94" s="109" t="s">
        <v>1763</v>
      </c>
      <c r="J94" s="562">
        <v>71896</v>
      </c>
      <c r="K94" s="330">
        <v>521</v>
      </c>
      <c r="L94" s="330">
        <v>75250</v>
      </c>
      <c r="M94" s="330">
        <v>74921</v>
      </c>
      <c r="N94" s="801">
        <f t="shared" si="4"/>
        <v>99.56279069767442</v>
      </c>
    </row>
    <row r="95" spans="1:14" s="114" customFormat="1" ht="13.5" customHeight="1">
      <c r="A95" s="104"/>
      <c r="B95" s="122"/>
      <c r="C95" s="110"/>
      <c r="D95" s="116"/>
      <c r="E95" s="111">
        <v>3</v>
      </c>
      <c r="F95" s="121"/>
      <c r="G95" s="127"/>
      <c r="H95" s="108"/>
      <c r="I95" s="109" t="s">
        <v>1764</v>
      </c>
      <c r="J95" s="562">
        <v>98020</v>
      </c>
      <c r="K95" s="330">
        <v>1190</v>
      </c>
      <c r="L95" s="330">
        <v>117259</v>
      </c>
      <c r="M95" s="330">
        <v>113779</v>
      </c>
      <c r="N95" s="801">
        <f t="shared" si="4"/>
        <v>97.03221074714948</v>
      </c>
    </row>
    <row r="96" spans="1:14" s="114" customFormat="1" ht="13.5" customHeight="1">
      <c r="A96" s="104"/>
      <c r="B96" s="122"/>
      <c r="C96" s="110"/>
      <c r="D96" s="116"/>
      <c r="E96" s="111">
        <v>4</v>
      </c>
      <c r="F96" s="121"/>
      <c r="G96" s="127"/>
      <c r="H96" s="108"/>
      <c r="I96" s="109" t="s">
        <v>1765</v>
      </c>
      <c r="J96" s="562">
        <v>5250</v>
      </c>
      <c r="K96" s="330"/>
      <c r="L96" s="330">
        <v>1900</v>
      </c>
      <c r="M96" s="330">
        <v>694</v>
      </c>
      <c r="N96" s="801">
        <f t="shared" si="4"/>
        <v>36.526315789473685</v>
      </c>
    </row>
    <row r="97" spans="1:14" ht="13.5" customHeight="1">
      <c r="A97" s="104"/>
      <c r="B97" s="122"/>
      <c r="C97" s="80"/>
      <c r="D97" s="116">
        <v>2</v>
      </c>
      <c r="E97" s="111"/>
      <c r="F97" s="121"/>
      <c r="G97" s="127"/>
      <c r="H97" s="108" t="s">
        <v>1771</v>
      </c>
      <c r="I97" s="109"/>
      <c r="J97" s="562"/>
      <c r="K97" s="330"/>
      <c r="L97" s="330"/>
      <c r="M97" s="330"/>
      <c r="N97" s="801"/>
    </row>
    <row r="98" spans="1:14" s="114" customFormat="1" ht="13.5" customHeight="1">
      <c r="A98" s="104"/>
      <c r="B98" s="122"/>
      <c r="C98" s="110"/>
      <c r="D98" s="116"/>
      <c r="E98" s="111">
        <v>1</v>
      </c>
      <c r="F98" s="121"/>
      <c r="G98" s="127"/>
      <c r="H98" s="108"/>
      <c r="I98" s="109" t="s">
        <v>1772</v>
      </c>
      <c r="J98" s="562"/>
      <c r="K98" s="332">
        <v>4408</v>
      </c>
      <c r="L98" s="330">
        <v>5916</v>
      </c>
      <c r="M98" s="330">
        <v>5916</v>
      </c>
      <c r="N98" s="801">
        <f t="shared" si="4"/>
        <v>100</v>
      </c>
    </row>
    <row r="99" spans="1:14" s="114" customFormat="1" ht="13.5" customHeight="1">
      <c r="A99" s="104"/>
      <c r="B99" s="122"/>
      <c r="C99" s="110"/>
      <c r="D99" s="116"/>
      <c r="E99" s="111">
        <v>2</v>
      </c>
      <c r="F99" s="121"/>
      <c r="G99" s="127"/>
      <c r="H99" s="108"/>
      <c r="I99" s="109" t="s">
        <v>1774</v>
      </c>
      <c r="J99" s="562"/>
      <c r="K99" s="330">
        <f>K66</f>
        <v>0</v>
      </c>
      <c r="L99" s="330">
        <v>4000</v>
      </c>
      <c r="M99" s="330">
        <v>4000</v>
      </c>
      <c r="N99" s="801">
        <f t="shared" si="4"/>
        <v>100</v>
      </c>
    </row>
    <row r="100" spans="1:14" ht="4.5" customHeight="1">
      <c r="A100" s="104"/>
      <c r="B100" s="122"/>
      <c r="C100" s="80"/>
      <c r="D100" s="116"/>
      <c r="E100" s="111"/>
      <c r="F100" s="121"/>
      <c r="G100" s="127"/>
      <c r="H100" s="108"/>
      <c r="I100" s="109"/>
      <c r="J100" s="562"/>
      <c r="K100" s="330"/>
      <c r="L100" s="330"/>
      <c r="M100" s="330"/>
      <c r="N100" s="735"/>
    </row>
    <row r="101" spans="1:14" s="107" customFormat="1" ht="13.5" customHeight="1">
      <c r="A101" s="104"/>
      <c r="B101" s="122"/>
      <c r="C101" s="104"/>
      <c r="D101" s="116"/>
      <c r="E101" s="105"/>
      <c r="F101" s="103" t="s">
        <v>1773</v>
      </c>
      <c r="G101" s="279"/>
      <c r="H101" s="106"/>
      <c r="I101" s="103"/>
      <c r="J101" s="563">
        <f>SUM(J90:J100)</f>
        <v>389925</v>
      </c>
      <c r="K101" s="563">
        <f>SUM(K90:K100)</f>
        <v>7747</v>
      </c>
      <c r="L101" s="563">
        <f>SUM(L90:L100)</f>
        <v>436716</v>
      </c>
      <c r="M101" s="563">
        <f>SUM(M90:M100)</f>
        <v>430271</v>
      </c>
      <c r="N101" s="869">
        <f>M101/L101*100</f>
        <v>98.52421253171397</v>
      </c>
    </row>
    <row r="102" spans="1:14" ht="6" customHeight="1">
      <c r="A102" s="104"/>
      <c r="B102" s="122"/>
      <c r="C102" s="80"/>
      <c r="D102" s="116"/>
      <c r="E102" s="111"/>
      <c r="F102" s="121"/>
      <c r="G102" s="127"/>
      <c r="H102" s="108"/>
      <c r="I102" s="109"/>
      <c r="J102" s="562"/>
      <c r="K102" s="330"/>
      <c r="L102" s="330"/>
      <c r="M102" s="330"/>
      <c r="N102" s="735"/>
    </row>
    <row r="103" spans="1:14" s="107" customFormat="1" ht="13.5" customHeight="1">
      <c r="A103" s="104">
        <v>6</v>
      </c>
      <c r="B103" s="122"/>
      <c r="C103" s="104">
        <v>1</v>
      </c>
      <c r="D103" s="116"/>
      <c r="E103" s="111"/>
      <c r="F103" s="121" t="s">
        <v>1783</v>
      </c>
      <c r="G103" s="127"/>
      <c r="H103" s="108"/>
      <c r="I103" s="109"/>
      <c r="J103" s="562"/>
      <c r="K103" s="330"/>
      <c r="L103" s="330"/>
      <c r="M103" s="330"/>
      <c r="N103" s="735"/>
    </row>
    <row r="104" spans="1:14" ht="17.25" customHeight="1">
      <c r="A104" s="104"/>
      <c r="B104" s="122"/>
      <c r="C104" s="80"/>
      <c r="D104" s="116">
        <v>1</v>
      </c>
      <c r="E104" s="111"/>
      <c r="F104" s="121"/>
      <c r="G104" s="127"/>
      <c r="H104" s="108" t="s">
        <v>1761</v>
      </c>
      <c r="I104" s="109"/>
      <c r="J104" s="562"/>
      <c r="K104" s="330"/>
      <c r="L104" s="330"/>
      <c r="M104" s="330"/>
      <c r="N104" s="735"/>
    </row>
    <row r="105" spans="1:14" s="114" customFormat="1" ht="13.5" customHeight="1">
      <c r="A105" s="104"/>
      <c r="B105" s="122"/>
      <c r="C105" s="110"/>
      <c r="D105" s="116"/>
      <c r="E105" s="111">
        <v>1</v>
      </c>
      <c r="F105" s="121"/>
      <c r="G105" s="127"/>
      <c r="H105" s="108"/>
      <c r="I105" s="109" t="s">
        <v>1762</v>
      </c>
      <c r="J105" s="562">
        <v>162210</v>
      </c>
      <c r="K105" s="330">
        <v>1526</v>
      </c>
      <c r="L105" s="330">
        <v>172371</v>
      </c>
      <c r="M105" s="330">
        <v>171470</v>
      </c>
      <c r="N105" s="801">
        <f>M105/L105*100</f>
        <v>99.47729026344338</v>
      </c>
    </row>
    <row r="106" spans="1:14" s="114" customFormat="1" ht="13.5" customHeight="1">
      <c r="A106" s="104"/>
      <c r="B106" s="122"/>
      <c r="C106" s="110"/>
      <c r="D106" s="116"/>
      <c r="E106" s="111">
        <v>2</v>
      </c>
      <c r="F106" s="121"/>
      <c r="G106" s="127"/>
      <c r="H106" s="108"/>
      <c r="I106" s="109" t="s">
        <v>1763</v>
      </c>
      <c r="J106" s="562">
        <v>54484</v>
      </c>
      <c r="K106" s="330">
        <v>325</v>
      </c>
      <c r="L106" s="330">
        <v>56871</v>
      </c>
      <c r="M106" s="330">
        <v>55625</v>
      </c>
      <c r="N106" s="801">
        <f>M106/L106*100</f>
        <v>97.80907668231612</v>
      </c>
    </row>
    <row r="107" spans="1:14" s="114" customFormat="1" ht="13.5" customHeight="1">
      <c r="A107" s="104"/>
      <c r="B107" s="122"/>
      <c r="C107" s="110"/>
      <c r="D107" s="116"/>
      <c r="E107" s="111">
        <v>3</v>
      </c>
      <c r="F107" s="121"/>
      <c r="G107" s="127"/>
      <c r="H107" s="108"/>
      <c r="I107" s="109" t="s">
        <v>1764</v>
      </c>
      <c r="J107" s="562">
        <v>41449</v>
      </c>
      <c r="K107" s="330">
        <v>2107</v>
      </c>
      <c r="L107" s="330">
        <v>56435</v>
      </c>
      <c r="M107" s="330">
        <v>54208</v>
      </c>
      <c r="N107" s="801">
        <f>M107/L107*100</f>
        <v>96.05386728094267</v>
      </c>
    </row>
    <row r="108" spans="1:14" s="114" customFormat="1" ht="13.5" customHeight="1">
      <c r="A108" s="104"/>
      <c r="B108" s="122"/>
      <c r="C108" s="110"/>
      <c r="D108" s="116"/>
      <c r="E108" s="111">
        <v>4</v>
      </c>
      <c r="F108" s="121"/>
      <c r="G108" s="127"/>
      <c r="H108" s="108"/>
      <c r="I108" s="109" t="s">
        <v>1765</v>
      </c>
      <c r="J108" s="562"/>
      <c r="K108" s="330"/>
      <c r="L108" s="330">
        <v>19</v>
      </c>
      <c r="M108" s="330">
        <v>19</v>
      </c>
      <c r="N108" s="801">
        <f>M108/L108*100</f>
        <v>100</v>
      </c>
    </row>
    <row r="109" spans="1:14" s="114" customFormat="1" ht="13.5" customHeight="1">
      <c r="A109" s="104"/>
      <c r="B109" s="122"/>
      <c r="C109" s="110"/>
      <c r="D109" s="116">
        <v>2</v>
      </c>
      <c r="E109" s="111"/>
      <c r="F109" s="121"/>
      <c r="G109" s="127"/>
      <c r="H109" s="108" t="s">
        <v>1771</v>
      </c>
      <c r="I109" s="109"/>
      <c r="J109" s="562"/>
      <c r="K109" s="330"/>
      <c r="L109" s="330"/>
      <c r="M109" s="330"/>
      <c r="N109" s="735"/>
    </row>
    <row r="110" spans="1:14" ht="15.75" customHeight="1">
      <c r="A110" s="104"/>
      <c r="B110" s="122"/>
      <c r="C110" s="80"/>
      <c r="D110" s="116"/>
      <c r="E110" s="111">
        <v>1</v>
      </c>
      <c r="F110" s="121"/>
      <c r="G110" s="127"/>
      <c r="H110" s="108"/>
      <c r="I110" s="109" t="s">
        <v>1772</v>
      </c>
      <c r="J110" s="562"/>
      <c r="K110" s="330"/>
      <c r="L110" s="330">
        <v>2257</v>
      </c>
      <c r="M110" s="330">
        <v>1956</v>
      </c>
      <c r="N110" s="801">
        <f>M110/L110*100</f>
        <v>86.66371289322109</v>
      </c>
    </row>
    <row r="111" spans="1:14" ht="3" customHeight="1">
      <c r="A111" s="104"/>
      <c r="B111" s="122"/>
      <c r="C111" s="80"/>
      <c r="D111" s="116"/>
      <c r="E111" s="111"/>
      <c r="F111" s="120"/>
      <c r="G111" s="127"/>
      <c r="H111" s="108"/>
      <c r="I111" s="109"/>
      <c r="J111" s="562"/>
      <c r="K111" s="330"/>
      <c r="L111" s="330"/>
      <c r="M111" s="330"/>
      <c r="N111" s="735"/>
    </row>
    <row r="112" spans="1:14" s="107" customFormat="1" ht="13.5" customHeight="1">
      <c r="A112" s="104"/>
      <c r="B112" s="122"/>
      <c r="C112" s="104"/>
      <c r="D112" s="116"/>
      <c r="E112" s="105"/>
      <c r="F112" s="103" t="s">
        <v>1773</v>
      </c>
      <c r="G112" s="279"/>
      <c r="H112" s="106"/>
      <c r="I112" s="103"/>
      <c r="J112" s="563">
        <f>SUM(J102:J110)</f>
        <v>258143</v>
      </c>
      <c r="K112" s="563">
        <f>SUM(K102:K110)</f>
        <v>3958</v>
      </c>
      <c r="L112" s="563">
        <f>SUM(L102:L110)</f>
        <v>287953</v>
      </c>
      <c r="M112" s="563">
        <f>SUM(M102:M110)</f>
        <v>283278</v>
      </c>
      <c r="N112" s="869">
        <f>M112/L112*100</f>
        <v>98.37647116022407</v>
      </c>
    </row>
    <row r="113" spans="1:14" ht="4.5" customHeight="1">
      <c r="A113" s="104"/>
      <c r="B113" s="122"/>
      <c r="C113" s="80"/>
      <c r="D113" s="116"/>
      <c r="E113" s="111"/>
      <c r="F113" s="121"/>
      <c r="G113" s="127"/>
      <c r="H113" s="108"/>
      <c r="I113" s="109"/>
      <c r="J113" s="562"/>
      <c r="K113" s="330"/>
      <c r="L113" s="330"/>
      <c r="M113" s="330"/>
      <c r="N113" s="735"/>
    </row>
    <row r="114" spans="1:14" s="107" customFormat="1" ht="16.5" customHeight="1">
      <c r="A114" s="104">
        <v>7</v>
      </c>
      <c r="B114" s="122"/>
      <c r="C114" s="104">
        <v>1</v>
      </c>
      <c r="D114" s="116"/>
      <c r="E114" s="111"/>
      <c r="F114" s="121" t="s">
        <v>471</v>
      </c>
      <c r="G114" s="127"/>
      <c r="H114" s="108"/>
      <c r="I114" s="109"/>
      <c r="J114" s="562"/>
      <c r="K114" s="330"/>
      <c r="L114" s="330"/>
      <c r="M114" s="330"/>
      <c r="N114" s="735"/>
    </row>
    <row r="115" spans="1:14" ht="13.5" customHeight="1">
      <c r="A115" s="104"/>
      <c r="B115" s="122"/>
      <c r="C115" s="80"/>
      <c r="D115" s="116">
        <v>1</v>
      </c>
      <c r="E115" s="111"/>
      <c r="F115" s="121"/>
      <c r="G115" s="127"/>
      <c r="H115" s="108" t="s">
        <v>1761</v>
      </c>
      <c r="I115" s="109"/>
      <c r="J115" s="562"/>
      <c r="K115" s="330"/>
      <c r="L115" s="330"/>
      <c r="M115" s="330"/>
      <c r="N115" s="735"/>
    </row>
    <row r="116" spans="1:14" s="114" customFormat="1" ht="13.5" customHeight="1">
      <c r="A116" s="104"/>
      <c r="B116" s="122"/>
      <c r="C116" s="110"/>
      <c r="D116" s="116"/>
      <c r="E116" s="111">
        <v>1</v>
      </c>
      <c r="F116" s="121"/>
      <c r="G116" s="127"/>
      <c r="H116" s="108"/>
      <c r="I116" s="109" t="s">
        <v>1762</v>
      </c>
      <c r="J116" s="562">
        <v>165777</v>
      </c>
      <c r="K116" s="330">
        <v>11244</v>
      </c>
      <c r="L116" s="330">
        <v>182801</v>
      </c>
      <c r="M116" s="330">
        <v>181925</v>
      </c>
      <c r="N116" s="801">
        <f aca="true" t="shared" si="5" ref="N116:N122">M116/L116*100</f>
        <v>99.52079036766757</v>
      </c>
    </row>
    <row r="117" spans="1:14" s="114" customFormat="1" ht="13.5" customHeight="1">
      <c r="A117" s="104"/>
      <c r="B117" s="122"/>
      <c r="C117" s="110"/>
      <c r="D117" s="116"/>
      <c r="E117" s="111">
        <v>2</v>
      </c>
      <c r="F117" s="121"/>
      <c r="G117" s="127"/>
      <c r="H117" s="108"/>
      <c r="I117" s="109" t="s">
        <v>1763</v>
      </c>
      <c r="J117" s="562">
        <v>55100</v>
      </c>
      <c r="K117" s="330">
        <v>4151</v>
      </c>
      <c r="L117" s="330">
        <v>60201</v>
      </c>
      <c r="M117" s="330">
        <v>59702</v>
      </c>
      <c r="N117" s="801">
        <f t="shared" si="5"/>
        <v>99.17111011444992</v>
      </c>
    </row>
    <row r="118" spans="1:14" s="114" customFormat="1" ht="13.5" customHeight="1">
      <c r="A118" s="104"/>
      <c r="B118" s="122"/>
      <c r="C118" s="110"/>
      <c r="D118" s="116"/>
      <c r="E118" s="111">
        <v>3</v>
      </c>
      <c r="F118" s="121"/>
      <c r="G118" s="127"/>
      <c r="H118" s="108"/>
      <c r="I118" s="109" t="s">
        <v>1764</v>
      </c>
      <c r="J118" s="562">
        <v>30124</v>
      </c>
      <c r="K118" s="330">
        <v>5923</v>
      </c>
      <c r="L118" s="330">
        <v>71622</v>
      </c>
      <c r="M118" s="330">
        <v>71430</v>
      </c>
      <c r="N118" s="801">
        <f t="shared" si="5"/>
        <v>99.73192594454218</v>
      </c>
    </row>
    <row r="119" spans="1:14" s="114" customFormat="1" ht="13.5" customHeight="1">
      <c r="A119" s="104"/>
      <c r="B119" s="122"/>
      <c r="C119" s="110"/>
      <c r="D119" s="116"/>
      <c r="E119" s="111">
        <v>4</v>
      </c>
      <c r="F119" s="121"/>
      <c r="G119" s="127"/>
      <c r="H119" s="108"/>
      <c r="I119" s="109" t="s">
        <v>1765</v>
      </c>
      <c r="J119" s="562">
        <v>320</v>
      </c>
      <c r="K119" s="330"/>
      <c r="L119" s="330">
        <v>447</v>
      </c>
      <c r="M119" s="330">
        <v>447</v>
      </c>
      <c r="N119" s="801">
        <f t="shared" si="5"/>
        <v>100</v>
      </c>
    </row>
    <row r="120" spans="1:14" ht="13.5" customHeight="1">
      <c r="A120" s="104"/>
      <c r="B120" s="122"/>
      <c r="C120" s="80"/>
      <c r="D120" s="116">
        <v>2</v>
      </c>
      <c r="E120" s="111"/>
      <c r="F120" s="121"/>
      <c r="G120" s="127"/>
      <c r="H120" s="108" t="s">
        <v>1771</v>
      </c>
      <c r="I120" s="109"/>
      <c r="J120" s="562"/>
      <c r="K120" s="331"/>
      <c r="L120" s="330"/>
      <c r="M120" s="330"/>
      <c r="N120" s="735"/>
    </row>
    <row r="121" spans="1:14" s="114" customFormat="1" ht="13.5" customHeight="1">
      <c r="A121" s="104"/>
      <c r="B121" s="122"/>
      <c r="C121" s="110"/>
      <c r="D121" s="116"/>
      <c r="E121" s="111">
        <v>1</v>
      </c>
      <c r="F121" s="121"/>
      <c r="G121" s="127"/>
      <c r="H121" s="108"/>
      <c r="I121" s="109" t="s">
        <v>1772</v>
      </c>
      <c r="J121" s="562">
        <v>9500</v>
      </c>
      <c r="K121" s="332">
        <v>18525</v>
      </c>
      <c r="L121" s="330">
        <v>39312</v>
      </c>
      <c r="M121" s="330">
        <v>21965</v>
      </c>
      <c r="N121" s="801">
        <f t="shared" si="5"/>
        <v>55.87352462352463</v>
      </c>
    </row>
    <row r="122" spans="1:14" s="114" customFormat="1" ht="13.5" customHeight="1">
      <c r="A122" s="104"/>
      <c r="B122" s="122"/>
      <c r="C122" s="110"/>
      <c r="D122" s="116"/>
      <c r="E122" s="111">
        <v>2</v>
      </c>
      <c r="F122" s="121"/>
      <c r="G122" s="127"/>
      <c r="H122" s="108"/>
      <c r="I122" s="109" t="s">
        <v>1774</v>
      </c>
      <c r="J122" s="562"/>
      <c r="K122" s="330">
        <f>K87</f>
        <v>0</v>
      </c>
      <c r="L122" s="330">
        <v>6526</v>
      </c>
      <c r="M122" s="330">
        <v>6460</v>
      </c>
      <c r="N122" s="801">
        <f t="shared" si="5"/>
        <v>98.98866074164879</v>
      </c>
    </row>
    <row r="123" spans="1:14" ht="4.5" customHeight="1">
      <c r="A123" s="104"/>
      <c r="B123" s="122"/>
      <c r="C123" s="80"/>
      <c r="D123" s="116"/>
      <c r="E123" s="111"/>
      <c r="F123" s="121"/>
      <c r="G123" s="127"/>
      <c r="H123" s="108"/>
      <c r="I123" s="109"/>
      <c r="J123" s="562"/>
      <c r="K123" s="330"/>
      <c r="L123" s="330"/>
      <c r="M123" s="330"/>
      <c r="N123" s="735"/>
    </row>
    <row r="124" spans="1:14" s="107" customFormat="1" ht="13.5" customHeight="1">
      <c r="A124" s="104"/>
      <c r="B124" s="122"/>
      <c r="C124" s="104"/>
      <c r="D124" s="116"/>
      <c r="E124" s="105"/>
      <c r="F124" s="103" t="s">
        <v>1773</v>
      </c>
      <c r="G124" s="279"/>
      <c r="H124" s="106"/>
      <c r="I124" s="103"/>
      <c r="J124" s="563">
        <f>SUM(J113:J123)</f>
        <v>260821</v>
      </c>
      <c r="K124" s="563">
        <f>SUM(K113:K123)</f>
        <v>39843</v>
      </c>
      <c r="L124" s="563">
        <f>SUM(L113:L123)</f>
        <v>360909</v>
      </c>
      <c r="M124" s="563">
        <f>SUM(M113:M123)</f>
        <v>341929</v>
      </c>
      <c r="N124" s="869">
        <f>M124/L124*100</f>
        <v>94.74105660983794</v>
      </c>
    </row>
    <row r="125" spans="1:14" ht="3" customHeight="1">
      <c r="A125" s="104"/>
      <c r="B125" s="122"/>
      <c r="C125" s="80"/>
      <c r="D125" s="116"/>
      <c r="E125" s="111"/>
      <c r="F125" s="121"/>
      <c r="G125" s="127"/>
      <c r="H125" s="108"/>
      <c r="I125" s="112"/>
      <c r="J125" s="564"/>
      <c r="K125" s="334"/>
      <c r="L125" s="334"/>
      <c r="M125" s="334"/>
      <c r="N125" s="737"/>
    </row>
    <row r="126" spans="1:14" s="107" customFormat="1" ht="16.5" customHeight="1">
      <c r="A126" s="104">
        <v>8</v>
      </c>
      <c r="B126" s="122"/>
      <c r="C126" s="104">
        <v>1</v>
      </c>
      <c r="D126" s="116"/>
      <c r="E126" s="111"/>
      <c r="F126" s="121" t="s">
        <v>1784</v>
      </c>
      <c r="G126" s="127"/>
      <c r="H126" s="108"/>
      <c r="I126" s="109"/>
      <c r="J126" s="562"/>
      <c r="K126" s="330"/>
      <c r="L126" s="330"/>
      <c r="M126" s="330"/>
      <c r="N126" s="735"/>
    </row>
    <row r="127" spans="1:14" ht="13.5" customHeight="1">
      <c r="A127" s="104"/>
      <c r="B127" s="122"/>
      <c r="C127" s="80"/>
      <c r="D127" s="116">
        <v>1</v>
      </c>
      <c r="E127" s="111"/>
      <c r="F127" s="121"/>
      <c r="G127" s="127"/>
      <c r="H127" s="108" t="s">
        <v>1761</v>
      </c>
      <c r="I127" s="109"/>
      <c r="J127" s="562"/>
      <c r="K127" s="330"/>
      <c r="L127" s="330"/>
      <c r="M127" s="330"/>
      <c r="N127" s="735"/>
    </row>
    <row r="128" spans="1:14" s="114" customFormat="1" ht="13.5" customHeight="1">
      <c r="A128" s="104"/>
      <c r="B128" s="122"/>
      <c r="C128" s="110"/>
      <c r="D128" s="116"/>
      <c r="E128" s="111">
        <v>1</v>
      </c>
      <c r="F128" s="121"/>
      <c r="G128" s="127"/>
      <c r="H128" s="108"/>
      <c r="I128" s="109" t="s">
        <v>1762</v>
      </c>
      <c r="J128" s="562">
        <v>176865</v>
      </c>
      <c r="K128" s="330">
        <v>8407</v>
      </c>
      <c r="L128" s="330">
        <v>193028</v>
      </c>
      <c r="M128" s="330">
        <v>189496</v>
      </c>
      <c r="N128" s="801">
        <f>M128/L128*100</f>
        <v>98.17021364776095</v>
      </c>
    </row>
    <row r="129" spans="1:14" s="114" customFormat="1" ht="13.5" customHeight="1">
      <c r="A129" s="104"/>
      <c r="B129" s="122"/>
      <c r="C129" s="110"/>
      <c r="D129" s="116"/>
      <c r="E129" s="111">
        <v>2</v>
      </c>
      <c r="F129" s="121"/>
      <c r="G129" s="127"/>
      <c r="H129" s="108"/>
      <c r="I129" s="109" t="s">
        <v>1763</v>
      </c>
      <c r="J129" s="562">
        <v>59766</v>
      </c>
      <c r="K129" s="330">
        <v>2376</v>
      </c>
      <c r="L129" s="330">
        <v>64008</v>
      </c>
      <c r="M129" s="330">
        <v>62597</v>
      </c>
      <c r="N129" s="801">
        <f>M129/L129*100</f>
        <v>97.79558805149357</v>
      </c>
    </row>
    <row r="130" spans="1:14" s="114" customFormat="1" ht="13.5" customHeight="1">
      <c r="A130" s="104"/>
      <c r="B130" s="122"/>
      <c r="C130" s="110"/>
      <c r="D130" s="116"/>
      <c r="E130" s="111">
        <v>3</v>
      </c>
      <c r="F130" s="121"/>
      <c r="G130" s="127"/>
      <c r="H130" s="108"/>
      <c r="I130" s="109" t="s">
        <v>1764</v>
      </c>
      <c r="J130" s="562">
        <v>54334</v>
      </c>
      <c r="K130" s="330">
        <v>1295</v>
      </c>
      <c r="L130" s="330">
        <v>65604</v>
      </c>
      <c r="M130" s="330">
        <v>65558</v>
      </c>
      <c r="N130" s="801">
        <f>M130/L130*100</f>
        <v>99.92988232424852</v>
      </c>
    </row>
    <row r="131" spans="1:14" ht="13.5" customHeight="1">
      <c r="A131" s="104"/>
      <c r="B131" s="122"/>
      <c r="C131" s="80"/>
      <c r="D131" s="116">
        <v>2</v>
      </c>
      <c r="E131" s="111"/>
      <c r="F131" s="120"/>
      <c r="H131" s="108" t="s">
        <v>1771</v>
      </c>
      <c r="I131" s="109"/>
      <c r="J131" s="562"/>
      <c r="K131" s="330"/>
      <c r="L131" s="330"/>
      <c r="M131" s="330"/>
      <c r="N131" s="735"/>
    </row>
    <row r="132" spans="1:14" s="114" customFormat="1" ht="14.25" customHeight="1">
      <c r="A132" s="104"/>
      <c r="B132" s="122"/>
      <c r="C132" s="110"/>
      <c r="D132" s="116"/>
      <c r="E132" s="111">
        <v>1</v>
      </c>
      <c r="F132" s="120"/>
      <c r="G132" s="126"/>
      <c r="H132" s="108"/>
      <c r="I132" s="109" t="s">
        <v>1772</v>
      </c>
      <c r="J132" s="562"/>
      <c r="K132" s="330">
        <v>955</v>
      </c>
      <c r="L132" s="330">
        <v>1129</v>
      </c>
      <c r="M132" s="330">
        <v>1128</v>
      </c>
      <c r="N132" s="801">
        <f>M132/L132*100</f>
        <v>99.91142604074402</v>
      </c>
    </row>
    <row r="133" spans="1:14" ht="6.75" customHeight="1">
      <c r="A133" s="104"/>
      <c r="B133" s="122"/>
      <c r="C133" s="80"/>
      <c r="D133" s="116"/>
      <c r="E133" s="111"/>
      <c r="F133" s="121"/>
      <c r="G133" s="127"/>
      <c r="H133" s="108"/>
      <c r="I133" s="109"/>
      <c r="J133" s="562"/>
      <c r="K133" s="330"/>
      <c r="L133" s="330"/>
      <c r="M133" s="330"/>
      <c r="N133" s="735"/>
    </row>
    <row r="134" spans="1:14" s="107" customFormat="1" ht="13.5" customHeight="1">
      <c r="A134" s="104"/>
      <c r="B134" s="122"/>
      <c r="C134" s="104"/>
      <c r="D134" s="116"/>
      <c r="E134" s="105"/>
      <c r="F134" s="103" t="s">
        <v>1773</v>
      </c>
      <c r="G134" s="279"/>
      <c r="H134" s="106"/>
      <c r="I134" s="103"/>
      <c r="J134" s="563">
        <f>SUM(J126:J133)</f>
        <v>290965</v>
      </c>
      <c r="K134" s="563">
        <f>SUM(K126:K133)</f>
        <v>13033</v>
      </c>
      <c r="L134" s="563">
        <f>SUM(L126:L133)</f>
        <v>323769</v>
      </c>
      <c r="M134" s="563">
        <f>SUM(M126:M133)</f>
        <v>318779</v>
      </c>
      <c r="N134" s="869">
        <f>M134/L134*100</f>
        <v>98.45877770879856</v>
      </c>
    </row>
    <row r="135" spans="1:14" ht="2.25" customHeight="1">
      <c r="A135" s="104"/>
      <c r="B135" s="122"/>
      <c r="C135" s="80"/>
      <c r="D135" s="116"/>
      <c r="E135" s="111"/>
      <c r="F135" s="121"/>
      <c r="G135" s="127"/>
      <c r="H135" s="108"/>
      <c r="I135" s="109"/>
      <c r="J135" s="562"/>
      <c r="K135" s="330"/>
      <c r="L135" s="330"/>
      <c r="M135" s="330"/>
      <c r="N135" s="735"/>
    </row>
    <row r="136" spans="1:14" s="107" customFormat="1" ht="14.25" customHeight="1">
      <c r="A136" s="104">
        <v>9</v>
      </c>
      <c r="B136" s="122"/>
      <c r="C136" s="104">
        <v>1</v>
      </c>
      <c r="D136" s="116"/>
      <c r="E136" s="111"/>
      <c r="F136" s="121" t="s">
        <v>465</v>
      </c>
      <c r="G136" s="127"/>
      <c r="H136" s="108"/>
      <c r="I136" s="109"/>
      <c r="J136" s="562"/>
      <c r="K136" s="330"/>
      <c r="L136" s="330"/>
      <c r="M136" s="330"/>
      <c r="N136" s="735"/>
    </row>
    <row r="137" spans="1:14" ht="14.25" customHeight="1">
      <c r="A137" s="104"/>
      <c r="B137" s="122"/>
      <c r="C137" s="80"/>
      <c r="D137" s="116">
        <v>1</v>
      </c>
      <c r="E137" s="111"/>
      <c r="F137" s="121"/>
      <c r="G137" s="127"/>
      <c r="H137" s="108" t="s">
        <v>1761</v>
      </c>
      <c r="I137" s="109"/>
      <c r="J137" s="562"/>
      <c r="K137" s="330"/>
      <c r="L137" s="330"/>
      <c r="M137" s="330"/>
      <c r="N137" s="735"/>
    </row>
    <row r="138" spans="1:14" s="114" customFormat="1" ht="14.25" customHeight="1">
      <c r="A138" s="104"/>
      <c r="B138" s="122"/>
      <c r="C138" s="110"/>
      <c r="D138" s="116"/>
      <c r="E138" s="111">
        <v>1</v>
      </c>
      <c r="F138" s="121"/>
      <c r="G138" s="127"/>
      <c r="H138" s="108"/>
      <c r="I138" s="109" t="s">
        <v>1762</v>
      </c>
      <c r="J138" s="562">
        <v>132929</v>
      </c>
      <c r="K138" s="330">
        <v>6665</v>
      </c>
      <c r="L138" s="330">
        <v>146028</v>
      </c>
      <c r="M138" s="330">
        <v>143254</v>
      </c>
      <c r="N138" s="801">
        <f aca="true" t="shared" si="6" ref="N138:N143">M138/L138*100</f>
        <v>98.10036431369326</v>
      </c>
    </row>
    <row r="139" spans="1:14" s="114" customFormat="1" ht="14.25" customHeight="1">
      <c r="A139" s="104"/>
      <c r="B139" s="122"/>
      <c r="C139" s="110"/>
      <c r="D139" s="116"/>
      <c r="E139" s="111">
        <v>2</v>
      </c>
      <c r="F139" s="121"/>
      <c r="G139" s="127"/>
      <c r="H139" s="108"/>
      <c r="I139" s="109" t="s">
        <v>1763</v>
      </c>
      <c r="J139" s="562">
        <v>44610</v>
      </c>
      <c r="K139" s="330">
        <v>2352</v>
      </c>
      <c r="L139" s="330">
        <v>48539</v>
      </c>
      <c r="M139" s="330">
        <v>47720</v>
      </c>
      <c r="N139" s="801">
        <f t="shared" si="6"/>
        <v>98.31269700653084</v>
      </c>
    </row>
    <row r="140" spans="1:14" s="114" customFormat="1" ht="14.25" customHeight="1">
      <c r="A140" s="104"/>
      <c r="B140" s="122"/>
      <c r="C140" s="110"/>
      <c r="D140" s="116"/>
      <c r="E140" s="111">
        <v>3</v>
      </c>
      <c r="F140" s="121"/>
      <c r="G140" s="127"/>
      <c r="H140" s="108"/>
      <c r="I140" s="109" t="s">
        <v>1764</v>
      </c>
      <c r="J140" s="562">
        <v>42047</v>
      </c>
      <c r="K140" s="330">
        <v>3944</v>
      </c>
      <c r="L140" s="330">
        <v>50659</v>
      </c>
      <c r="M140" s="330">
        <v>49285</v>
      </c>
      <c r="N140" s="801">
        <f t="shared" si="6"/>
        <v>97.28774748810676</v>
      </c>
    </row>
    <row r="141" spans="1:14" ht="14.25" customHeight="1">
      <c r="A141" s="104"/>
      <c r="B141" s="122"/>
      <c r="C141" s="80"/>
      <c r="D141" s="116">
        <v>2</v>
      </c>
      <c r="E141" s="111"/>
      <c r="F141" s="120"/>
      <c r="H141" s="108" t="s">
        <v>1771</v>
      </c>
      <c r="I141" s="109"/>
      <c r="J141" s="562"/>
      <c r="K141" s="330"/>
      <c r="L141" s="330"/>
      <c r="M141" s="330"/>
      <c r="N141" s="735"/>
    </row>
    <row r="142" spans="1:14" s="114" customFormat="1" ht="14.25" customHeight="1">
      <c r="A142" s="104"/>
      <c r="B142" s="122"/>
      <c r="C142" s="110"/>
      <c r="D142" s="116"/>
      <c r="E142" s="111">
        <v>1</v>
      </c>
      <c r="F142" s="120"/>
      <c r="G142" s="126"/>
      <c r="H142" s="108"/>
      <c r="I142" s="109" t="s">
        <v>1772</v>
      </c>
      <c r="J142" s="562"/>
      <c r="K142" s="330">
        <v>236</v>
      </c>
      <c r="L142" s="330">
        <v>1947</v>
      </c>
      <c r="M142" s="330">
        <v>1947</v>
      </c>
      <c r="N142" s="801">
        <f t="shared" si="6"/>
        <v>100</v>
      </c>
    </row>
    <row r="143" spans="1:14" s="114" customFormat="1" ht="13.5" customHeight="1">
      <c r="A143" s="104"/>
      <c r="B143" s="122"/>
      <c r="C143" s="110"/>
      <c r="D143" s="116"/>
      <c r="E143" s="111">
        <v>2</v>
      </c>
      <c r="F143" s="121"/>
      <c r="G143" s="127"/>
      <c r="H143" s="108"/>
      <c r="I143" s="109" t="s">
        <v>1774</v>
      </c>
      <c r="J143" s="562"/>
      <c r="K143" s="330">
        <f>K112</f>
        <v>3958</v>
      </c>
      <c r="L143" s="330">
        <v>951</v>
      </c>
      <c r="M143" s="330">
        <v>951</v>
      </c>
      <c r="N143" s="801">
        <f t="shared" si="6"/>
        <v>100</v>
      </c>
    </row>
    <row r="144" spans="1:14" ht="5.25" customHeight="1">
      <c r="A144" s="104"/>
      <c r="B144" s="122"/>
      <c r="C144" s="80"/>
      <c r="D144" s="116"/>
      <c r="E144" s="111"/>
      <c r="F144" s="121"/>
      <c r="G144" s="127"/>
      <c r="H144" s="108"/>
      <c r="I144" s="109"/>
      <c r="J144" s="562"/>
      <c r="K144" s="330"/>
      <c r="L144" s="330"/>
      <c r="M144" s="330"/>
      <c r="N144" s="735"/>
    </row>
    <row r="145" spans="1:14" s="107" customFormat="1" ht="14.25" customHeight="1">
      <c r="A145" s="104"/>
      <c r="B145" s="122"/>
      <c r="C145" s="104"/>
      <c r="D145" s="116"/>
      <c r="E145" s="105"/>
      <c r="F145" s="103" t="s">
        <v>1773</v>
      </c>
      <c r="G145" s="279"/>
      <c r="H145" s="106"/>
      <c r="I145" s="103"/>
      <c r="J145" s="563">
        <f>SUM(J135:J144)</f>
        <v>219586</v>
      </c>
      <c r="K145" s="563">
        <f>SUM(K135:K144)</f>
        <v>17155</v>
      </c>
      <c r="L145" s="563">
        <f>SUM(L135:L144)</f>
        <v>248124</v>
      </c>
      <c r="M145" s="563">
        <f>SUM(M135:M144)</f>
        <v>243157</v>
      </c>
      <c r="N145" s="869">
        <f>M145/L145*100</f>
        <v>97.99817833018975</v>
      </c>
    </row>
    <row r="146" spans="1:14" ht="5.25" customHeight="1">
      <c r="A146" s="104"/>
      <c r="B146" s="122"/>
      <c r="C146" s="80"/>
      <c r="D146" s="116"/>
      <c r="E146" s="111"/>
      <c r="F146" s="121"/>
      <c r="G146" s="127"/>
      <c r="H146" s="108"/>
      <c r="I146" s="109"/>
      <c r="J146" s="562"/>
      <c r="K146" s="330"/>
      <c r="L146" s="330"/>
      <c r="M146" s="330"/>
      <c r="N146" s="735"/>
    </row>
    <row r="147" spans="1:14" s="107" customFormat="1" ht="14.25" customHeight="1">
      <c r="A147" s="104">
        <v>10</v>
      </c>
      <c r="B147" s="122"/>
      <c r="C147" s="104">
        <v>1</v>
      </c>
      <c r="D147" s="116"/>
      <c r="E147" s="111"/>
      <c r="F147" s="121" t="s">
        <v>1785</v>
      </c>
      <c r="G147" s="127"/>
      <c r="H147" s="108"/>
      <c r="I147" s="109"/>
      <c r="J147" s="562"/>
      <c r="K147" s="330"/>
      <c r="L147" s="330"/>
      <c r="M147" s="330"/>
      <c r="N147" s="735"/>
    </row>
    <row r="148" spans="1:14" ht="14.25" customHeight="1">
      <c r="A148" s="104"/>
      <c r="B148" s="122"/>
      <c r="C148" s="80"/>
      <c r="D148" s="116">
        <v>1</v>
      </c>
      <c r="E148" s="111"/>
      <c r="F148" s="121"/>
      <c r="G148" s="127"/>
      <c r="H148" s="108" t="s">
        <v>1761</v>
      </c>
      <c r="I148" s="109"/>
      <c r="J148" s="562"/>
      <c r="K148" s="330"/>
      <c r="L148" s="330"/>
      <c r="M148" s="330"/>
      <c r="N148" s="735"/>
    </row>
    <row r="149" spans="1:14" s="114" customFormat="1" ht="14.25" customHeight="1">
      <c r="A149" s="104"/>
      <c r="B149" s="122"/>
      <c r="C149" s="110"/>
      <c r="D149" s="116"/>
      <c r="E149" s="111">
        <v>1</v>
      </c>
      <c r="F149" s="121"/>
      <c r="G149" s="127"/>
      <c r="H149" s="108"/>
      <c r="I149" s="109" t="s">
        <v>1762</v>
      </c>
      <c r="J149" s="562">
        <v>154467</v>
      </c>
      <c r="K149" s="330">
        <v>1263</v>
      </c>
      <c r="L149" s="330">
        <v>161635</v>
      </c>
      <c r="M149" s="330">
        <v>160975</v>
      </c>
      <c r="N149" s="801">
        <f>M149/L149*100</f>
        <v>99.59167259566307</v>
      </c>
    </row>
    <row r="150" spans="1:14" s="114" customFormat="1" ht="14.25" customHeight="1">
      <c r="A150" s="104"/>
      <c r="B150" s="122"/>
      <c r="C150" s="110"/>
      <c r="D150" s="116"/>
      <c r="E150" s="111">
        <v>2</v>
      </c>
      <c r="F150" s="121"/>
      <c r="G150" s="127"/>
      <c r="H150" s="108"/>
      <c r="I150" s="109" t="s">
        <v>1763</v>
      </c>
      <c r="J150" s="562">
        <v>51927</v>
      </c>
      <c r="K150" s="330">
        <v>311</v>
      </c>
      <c r="L150" s="330">
        <v>53574</v>
      </c>
      <c r="M150" s="330">
        <v>53229</v>
      </c>
      <c r="N150" s="801">
        <f>M150/L150*100</f>
        <v>99.3560309105163</v>
      </c>
    </row>
    <row r="151" spans="1:14" s="114" customFormat="1" ht="14.25" customHeight="1">
      <c r="A151" s="104"/>
      <c r="B151" s="122"/>
      <c r="C151" s="110"/>
      <c r="D151" s="116"/>
      <c r="E151" s="111">
        <v>3</v>
      </c>
      <c r="F151" s="121"/>
      <c r="G151" s="127"/>
      <c r="H151" s="108"/>
      <c r="I151" s="109" t="s">
        <v>1764</v>
      </c>
      <c r="J151" s="562">
        <v>51666</v>
      </c>
      <c r="K151" s="330">
        <v>628</v>
      </c>
      <c r="L151" s="330">
        <v>60724</v>
      </c>
      <c r="M151" s="330">
        <v>60318</v>
      </c>
      <c r="N151" s="801">
        <f>M151/L151*100</f>
        <v>99.33140109347211</v>
      </c>
    </row>
    <row r="152" spans="1:14" s="114" customFormat="1" ht="14.25" customHeight="1">
      <c r="A152" s="104"/>
      <c r="B152" s="122"/>
      <c r="C152" s="110"/>
      <c r="D152" s="116"/>
      <c r="E152" s="111">
        <v>4</v>
      </c>
      <c r="F152" s="121"/>
      <c r="G152" s="127"/>
      <c r="H152" s="108"/>
      <c r="I152" s="109" t="s">
        <v>1730</v>
      </c>
      <c r="J152" s="562"/>
      <c r="K152" s="330"/>
      <c r="L152" s="330">
        <v>245</v>
      </c>
      <c r="M152" s="330">
        <v>245</v>
      </c>
      <c r="N152" s="801">
        <f>M152/L152*100</f>
        <v>100</v>
      </c>
    </row>
    <row r="153" spans="1:14" ht="14.25" customHeight="1">
      <c r="A153" s="104"/>
      <c r="B153" s="122"/>
      <c r="C153" s="80"/>
      <c r="D153" s="116">
        <v>2</v>
      </c>
      <c r="E153" s="111"/>
      <c r="F153" s="121"/>
      <c r="G153" s="127"/>
      <c r="H153" s="108" t="s">
        <v>1771</v>
      </c>
      <c r="I153" s="109"/>
      <c r="J153" s="562"/>
      <c r="K153" s="330"/>
      <c r="L153" s="330"/>
      <c r="M153" s="330"/>
      <c r="N153" s="735"/>
    </row>
    <row r="154" spans="1:14" s="114" customFormat="1" ht="14.25" customHeight="1">
      <c r="A154" s="104"/>
      <c r="B154" s="122"/>
      <c r="C154" s="110"/>
      <c r="D154" s="116"/>
      <c r="E154" s="111">
        <v>1</v>
      </c>
      <c r="F154" s="121"/>
      <c r="G154" s="127"/>
      <c r="H154" s="108"/>
      <c r="I154" s="109" t="s">
        <v>1772</v>
      </c>
      <c r="J154" s="562">
        <v>200</v>
      </c>
      <c r="K154" s="333"/>
      <c r="L154" s="330">
        <v>1727</v>
      </c>
      <c r="M154" s="330">
        <v>1727</v>
      </c>
      <c r="N154" s="801">
        <f>M154/L154*100</f>
        <v>100</v>
      </c>
    </row>
    <row r="155" spans="1:14" s="114" customFormat="1" ht="13.5" customHeight="1">
      <c r="A155" s="104"/>
      <c r="B155" s="122"/>
      <c r="C155" s="110"/>
      <c r="D155" s="116"/>
      <c r="E155" s="111">
        <v>2</v>
      </c>
      <c r="F155" s="121"/>
      <c r="G155" s="127"/>
      <c r="H155" s="108"/>
      <c r="I155" s="109" t="s">
        <v>1774</v>
      </c>
      <c r="J155" s="562"/>
      <c r="K155" s="330">
        <f>K123</f>
        <v>0</v>
      </c>
      <c r="L155" s="330">
        <v>1125</v>
      </c>
      <c r="M155" s="330">
        <v>1125</v>
      </c>
      <c r="N155" s="801">
        <f>M155/L155*100</f>
        <v>100</v>
      </c>
    </row>
    <row r="156" spans="1:14" ht="7.5" customHeight="1">
      <c r="A156" s="104"/>
      <c r="B156" s="122"/>
      <c r="C156" s="80"/>
      <c r="D156" s="116"/>
      <c r="E156" s="111"/>
      <c r="F156" s="121"/>
      <c r="G156" s="127"/>
      <c r="H156" s="108"/>
      <c r="I156" s="109"/>
      <c r="J156" s="562"/>
      <c r="K156" s="330"/>
      <c r="L156" s="330"/>
      <c r="M156" s="330"/>
      <c r="N156" s="735"/>
    </row>
    <row r="157" spans="1:14" s="107" customFormat="1" ht="14.25" customHeight="1">
      <c r="A157" s="104"/>
      <c r="B157" s="122"/>
      <c r="C157" s="104"/>
      <c r="D157" s="116"/>
      <c r="E157" s="105"/>
      <c r="F157" s="103" t="s">
        <v>1773</v>
      </c>
      <c r="G157" s="279"/>
      <c r="H157" s="106"/>
      <c r="I157" s="103"/>
      <c r="J157" s="563">
        <f>SUM(J146:J156)</f>
        <v>258260</v>
      </c>
      <c r="K157" s="563">
        <f>SUM(K146:K156)</f>
        <v>2202</v>
      </c>
      <c r="L157" s="563">
        <f>SUM(L146:L156)</f>
        <v>279030</v>
      </c>
      <c r="M157" s="563">
        <f>SUM(M146:M156)</f>
        <v>277619</v>
      </c>
      <c r="N157" s="869">
        <f>M157/L157*100</f>
        <v>99.49431960721068</v>
      </c>
    </row>
    <row r="158" spans="1:14" ht="9" customHeight="1">
      <c r="A158" s="104"/>
      <c r="B158" s="122"/>
      <c r="C158" s="80"/>
      <c r="D158" s="116"/>
      <c r="E158" s="111"/>
      <c r="F158" s="121"/>
      <c r="G158" s="127"/>
      <c r="H158" s="108"/>
      <c r="I158" s="112"/>
      <c r="J158" s="564"/>
      <c r="K158" s="334"/>
      <c r="L158" s="334"/>
      <c r="M158" s="334"/>
      <c r="N158" s="737"/>
    </row>
    <row r="159" spans="1:14" s="107" customFormat="1" ht="17.25" customHeight="1">
      <c r="A159" s="104">
        <v>11</v>
      </c>
      <c r="B159" s="122"/>
      <c r="C159" s="104">
        <v>1</v>
      </c>
      <c r="D159" s="116"/>
      <c r="E159" s="111"/>
      <c r="F159" s="121" t="s">
        <v>1786</v>
      </c>
      <c r="G159" s="127"/>
      <c r="H159" s="108"/>
      <c r="I159" s="109"/>
      <c r="J159" s="562"/>
      <c r="K159" s="330"/>
      <c r="L159" s="330"/>
      <c r="M159" s="330"/>
      <c r="N159" s="735"/>
    </row>
    <row r="160" spans="1:14" ht="14.25" customHeight="1">
      <c r="A160" s="104"/>
      <c r="B160" s="122"/>
      <c r="C160" s="80"/>
      <c r="D160" s="116">
        <v>1</v>
      </c>
      <c r="E160" s="111"/>
      <c r="F160" s="121"/>
      <c r="G160" s="127"/>
      <c r="H160" s="108" t="s">
        <v>1761</v>
      </c>
      <c r="I160" s="109"/>
      <c r="J160" s="562"/>
      <c r="K160" s="330"/>
      <c r="L160" s="330"/>
      <c r="M160" s="330"/>
      <c r="N160" s="735"/>
    </row>
    <row r="161" spans="1:14" s="114" customFormat="1" ht="14.25" customHeight="1">
      <c r="A161" s="104"/>
      <c r="B161" s="122"/>
      <c r="C161" s="110"/>
      <c r="D161" s="116"/>
      <c r="E161" s="111">
        <v>1</v>
      </c>
      <c r="F161" s="121"/>
      <c r="G161" s="127"/>
      <c r="H161" s="108"/>
      <c r="I161" s="109" t="s">
        <v>1762</v>
      </c>
      <c r="J161" s="562">
        <v>93710</v>
      </c>
      <c r="K161" s="330">
        <v>461</v>
      </c>
      <c r="L161" s="330">
        <v>97764</v>
      </c>
      <c r="M161" s="330">
        <v>97539</v>
      </c>
      <c r="N161" s="801">
        <f>M161/L161*100</f>
        <v>99.76985393396343</v>
      </c>
    </row>
    <row r="162" spans="1:14" s="114" customFormat="1" ht="14.25" customHeight="1">
      <c r="A162" s="104"/>
      <c r="B162" s="122"/>
      <c r="C162" s="110"/>
      <c r="D162" s="116"/>
      <c r="E162" s="111">
        <v>2</v>
      </c>
      <c r="F162" s="121"/>
      <c r="G162" s="127"/>
      <c r="H162" s="108"/>
      <c r="I162" s="109" t="s">
        <v>1763</v>
      </c>
      <c r="J162" s="562">
        <v>31367</v>
      </c>
      <c r="K162" s="330">
        <v>134</v>
      </c>
      <c r="L162" s="330">
        <v>32415</v>
      </c>
      <c r="M162" s="330">
        <v>32408</v>
      </c>
      <c r="N162" s="801">
        <f>M162/L162*100</f>
        <v>99.97840505938609</v>
      </c>
    </row>
    <row r="163" spans="1:14" s="114" customFormat="1" ht="14.25" customHeight="1">
      <c r="A163" s="104"/>
      <c r="B163" s="122"/>
      <c r="C163" s="110"/>
      <c r="D163" s="116"/>
      <c r="E163" s="111">
        <v>3</v>
      </c>
      <c r="F163" s="121"/>
      <c r="G163" s="127"/>
      <c r="H163" s="108"/>
      <c r="I163" s="109" t="s">
        <v>1764</v>
      </c>
      <c r="J163" s="562">
        <v>24250</v>
      </c>
      <c r="K163" s="330">
        <v>1539</v>
      </c>
      <c r="L163" s="330">
        <v>31576</v>
      </c>
      <c r="M163" s="330">
        <v>31340</v>
      </c>
      <c r="N163" s="801">
        <f>M163/L163*100</f>
        <v>99.25259690904484</v>
      </c>
    </row>
    <row r="164" spans="1:14" ht="14.25" customHeight="1">
      <c r="A164" s="104"/>
      <c r="B164" s="122"/>
      <c r="C164" s="80"/>
      <c r="D164" s="116">
        <v>2</v>
      </c>
      <c r="E164" s="111"/>
      <c r="F164" s="121"/>
      <c r="G164" s="127"/>
      <c r="H164" s="108" t="s">
        <v>1771</v>
      </c>
      <c r="I164" s="109"/>
      <c r="J164" s="562"/>
      <c r="K164" s="330"/>
      <c r="L164" s="330"/>
      <c r="M164" s="330"/>
      <c r="N164" s="735"/>
    </row>
    <row r="165" spans="1:14" s="114" customFormat="1" ht="14.25" customHeight="1">
      <c r="A165" s="104"/>
      <c r="B165" s="122"/>
      <c r="C165" s="110"/>
      <c r="D165" s="116"/>
      <c r="E165" s="111">
        <v>1</v>
      </c>
      <c r="F165" s="121"/>
      <c r="G165" s="127"/>
      <c r="H165" s="108"/>
      <c r="I165" s="109" t="s">
        <v>1772</v>
      </c>
      <c r="J165" s="562">
        <v>150</v>
      </c>
      <c r="K165" s="333"/>
      <c r="L165" s="330">
        <v>1185</v>
      </c>
      <c r="M165" s="330">
        <v>1185</v>
      </c>
      <c r="N165" s="801">
        <f>M165/L165*100</f>
        <v>100</v>
      </c>
    </row>
    <row r="166" spans="1:14" s="114" customFormat="1" ht="13.5" customHeight="1">
      <c r="A166" s="104"/>
      <c r="B166" s="122"/>
      <c r="C166" s="110"/>
      <c r="D166" s="116"/>
      <c r="E166" s="111">
        <v>2</v>
      </c>
      <c r="F166" s="121"/>
      <c r="G166" s="127"/>
      <c r="H166" s="108"/>
      <c r="I166" s="109" t="s">
        <v>1774</v>
      </c>
      <c r="J166" s="562"/>
      <c r="K166" s="330">
        <f>K134</f>
        <v>13033</v>
      </c>
      <c r="L166" s="330">
        <v>2466</v>
      </c>
      <c r="M166" s="330">
        <v>2466</v>
      </c>
      <c r="N166" s="801">
        <f>M166/L166*100</f>
        <v>100</v>
      </c>
    </row>
    <row r="167" spans="1:14" ht="12.75" customHeight="1">
      <c r="A167" s="104"/>
      <c r="B167" s="122"/>
      <c r="C167" s="80"/>
      <c r="D167" s="116"/>
      <c r="E167" s="111"/>
      <c r="F167" s="121"/>
      <c r="G167" s="127"/>
      <c r="H167" s="108"/>
      <c r="I167" s="109"/>
      <c r="J167" s="562"/>
      <c r="K167" s="330"/>
      <c r="L167" s="330"/>
      <c r="M167" s="330"/>
      <c r="N167" s="735"/>
    </row>
    <row r="168" spans="1:14" s="107" customFormat="1" ht="14.25" customHeight="1">
      <c r="A168" s="104"/>
      <c r="B168" s="122"/>
      <c r="C168" s="104"/>
      <c r="D168" s="116"/>
      <c r="E168" s="105"/>
      <c r="F168" s="103" t="s">
        <v>1773</v>
      </c>
      <c r="G168" s="279"/>
      <c r="H168" s="106"/>
      <c r="I168" s="103"/>
      <c r="J168" s="563">
        <f>SUM(J158:J167)</f>
        <v>149477</v>
      </c>
      <c r="K168" s="563">
        <f>SUM(K158:K167)</f>
        <v>15167</v>
      </c>
      <c r="L168" s="563">
        <f>SUM(L158:L167)</f>
        <v>165406</v>
      </c>
      <c r="M168" s="563">
        <f>SUM(M158:M167)</f>
        <v>164938</v>
      </c>
      <c r="N168" s="869">
        <f>M168/L168*100</f>
        <v>99.71705984063456</v>
      </c>
    </row>
    <row r="169" spans="1:14" ht="8.25" customHeight="1">
      <c r="A169" s="104"/>
      <c r="B169" s="122"/>
      <c r="C169" s="80"/>
      <c r="D169" s="116"/>
      <c r="E169" s="111"/>
      <c r="F169" s="121"/>
      <c r="G169" s="127"/>
      <c r="H169" s="108"/>
      <c r="I169" s="109"/>
      <c r="J169" s="562"/>
      <c r="K169" s="330"/>
      <c r="L169" s="330"/>
      <c r="M169" s="330"/>
      <c r="N169" s="735"/>
    </row>
    <row r="170" spans="1:14" s="107" customFormat="1" ht="17.25" customHeight="1">
      <c r="A170" s="104">
        <v>12</v>
      </c>
      <c r="B170" s="122"/>
      <c r="C170" s="104">
        <v>1</v>
      </c>
      <c r="D170" s="116"/>
      <c r="E170" s="111"/>
      <c r="F170" s="121" t="s">
        <v>1787</v>
      </c>
      <c r="G170" s="127"/>
      <c r="H170" s="108"/>
      <c r="I170" s="109"/>
      <c r="J170" s="562"/>
      <c r="K170" s="330"/>
      <c r="L170" s="330"/>
      <c r="M170" s="330"/>
      <c r="N170" s="735"/>
    </row>
    <row r="171" spans="1:14" ht="17.25" customHeight="1">
      <c r="A171" s="104"/>
      <c r="B171" s="122"/>
      <c r="C171" s="80"/>
      <c r="D171" s="116">
        <v>1</v>
      </c>
      <c r="E171" s="111"/>
      <c r="F171" s="121"/>
      <c r="G171" s="127"/>
      <c r="H171" s="108" t="s">
        <v>1761</v>
      </c>
      <c r="I171" s="109"/>
      <c r="J171" s="562"/>
      <c r="K171" s="330"/>
      <c r="L171" s="330"/>
      <c r="M171" s="330"/>
      <c r="N171" s="735"/>
    </row>
    <row r="172" spans="1:14" s="114" customFormat="1" ht="15" customHeight="1">
      <c r="A172" s="104"/>
      <c r="B172" s="122"/>
      <c r="C172" s="110"/>
      <c r="D172" s="116"/>
      <c r="E172" s="111">
        <v>1</v>
      </c>
      <c r="F172" s="121"/>
      <c r="G172" s="127"/>
      <c r="H172" s="108"/>
      <c r="I172" s="109" t="s">
        <v>1762</v>
      </c>
      <c r="J172" s="562">
        <v>87729</v>
      </c>
      <c r="K172" s="330">
        <v>2614</v>
      </c>
      <c r="L172" s="330">
        <v>94610</v>
      </c>
      <c r="M172" s="330">
        <v>92712</v>
      </c>
      <c r="N172" s="801">
        <f>M172/L172*100</f>
        <v>97.99386956981292</v>
      </c>
    </row>
    <row r="173" spans="1:14" s="114" customFormat="1" ht="15" customHeight="1">
      <c r="A173" s="104"/>
      <c r="B173" s="122"/>
      <c r="C173" s="110"/>
      <c r="D173" s="116"/>
      <c r="E173" s="111">
        <v>2</v>
      </c>
      <c r="F173" s="121"/>
      <c r="G173" s="127"/>
      <c r="H173" s="108"/>
      <c r="I173" s="109" t="s">
        <v>1763</v>
      </c>
      <c r="J173" s="562">
        <v>29489</v>
      </c>
      <c r="K173" s="330">
        <v>605</v>
      </c>
      <c r="L173" s="330">
        <v>31350</v>
      </c>
      <c r="M173" s="330">
        <v>31167</v>
      </c>
      <c r="N173" s="801">
        <f>M173/L173*100</f>
        <v>99.41626794258373</v>
      </c>
    </row>
    <row r="174" spans="1:14" s="114" customFormat="1" ht="15" customHeight="1">
      <c r="A174" s="104"/>
      <c r="B174" s="122"/>
      <c r="C174" s="110"/>
      <c r="D174" s="116"/>
      <c r="E174" s="111">
        <v>3</v>
      </c>
      <c r="F174" s="121"/>
      <c r="G174" s="127"/>
      <c r="H174" s="108"/>
      <c r="I174" s="109" t="s">
        <v>1764</v>
      </c>
      <c r="J174" s="562">
        <v>33158</v>
      </c>
      <c r="K174" s="330">
        <v>321</v>
      </c>
      <c r="L174" s="330">
        <v>44284</v>
      </c>
      <c r="M174" s="330">
        <v>43230</v>
      </c>
      <c r="N174" s="801">
        <f>M174/L174*100</f>
        <v>97.61990786740132</v>
      </c>
    </row>
    <row r="175" spans="1:14" ht="15" customHeight="1">
      <c r="A175" s="104"/>
      <c r="B175" s="122"/>
      <c r="C175" s="80"/>
      <c r="D175" s="116">
        <v>2</v>
      </c>
      <c r="E175" s="111"/>
      <c r="F175" s="121"/>
      <c r="G175" s="127"/>
      <c r="H175" s="108" t="s">
        <v>1771</v>
      </c>
      <c r="I175" s="109"/>
      <c r="J175" s="562"/>
      <c r="K175" s="330"/>
      <c r="L175" s="330"/>
      <c r="M175" s="330"/>
      <c r="N175" s="735"/>
    </row>
    <row r="176" spans="1:14" s="114" customFormat="1" ht="15" customHeight="1">
      <c r="A176" s="104"/>
      <c r="B176" s="122"/>
      <c r="C176" s="110"/>
      <c r="D176" s="116"/>
      <c r="E176" s="111">
        <v>1</v>
      </c>
      <c r="F176" s="121"/>
      <c r="G176" s="127"/>
      <c r="H176" s="108"/>
      <c r="I176" s="109" t="s">
        <v>1772</v>
      </c>
      <c r="J176" s="562"/>
      <c r="K176" s="330">
        <v>112</v>
      </c>
      <c r="L176" s="330">
        <v>438</v>
      </c>
      <c r="M176" s="330">
        <v>412</v>
      </c>
      <c r="N176" s="801">
        <f>M176/L176*100</f>
        <v>94.06392694063926</v>
      </c>
    </row>
    <row r="177" spans="1:14" ht="15" customHeight="1">
      <c r="A177" s="104"/>
      <c r="B177" s="122"/>
      <c r="C177" s="80"/>
      <c r="D177" s="116"/>
      <c r="E177" s="111"/>
      <c r="F177" s="121"/>
      <c r="G177" s="127"/>
      <c r="H177" s="108"/>
      <c r="I177" s="109"/>
      <c r="J177" s="562"/>
      <c r="K177" s="330"/>
      <c r="L177" s="330"/>
      <c r="M177" s="330"/>
      <c r="N177" s="735"/>
    </row>
    <row r="178" spans="1:14" s="107" customFormat="1" ht="15" customHeight="1">
      <c r="A178" s="104"/>
      <c r="B178" s="122"/>
      <c r="C178" s="104"/>
      <c r="D178" s="116"/>
      <c r="E178" s="105"/>
      <c r="F178" s="103" t="s">
        <v>1773</v>
      </c>
      <c r="G178" s="279"/>
      <c r="H178" s="106"/>
      <c r="I178" s="103"/>
      <c r="J178" s="563">
        <f>SUM(J169:J177)</f>
        <v>150376</v>
      </c>
      <c r="K178" s="563">
        <f>SUM(K169:K177)</f>
        <v>3652</v>
      </c>
      <c r="L178" s="563">
        <f>SUM(L169:L177)</f>
        <v>170682</v>
      </c>
      <c r="M178" s="563">
        <f>SUM(M169:M177)</f>
        <v>167521</v>
      </c>
      <c r="N178" s="869">
        <f>M178/L178*100</f>
        <v>98.14801795151217</v>
      </c>
    </row>
    <row r="179" spans="1:14" ht="15" customHeight="1">
      <c r="A179" s="104"/>
      <c r="B179" s="122"/>
      <c r="C179" s="80"/>
      <c r="D179" s="116"/>
      <c r="E179" s="111"/>
      <c r="F179" s="121"/>
      <c r="G179" s="127"/>
      <c r="H179" s="108"/>
      <c r="I179" s="112"/>
      <c r="J179" s="564"/>
      <c r="K179" s="334"/>
      <c r="L179" s="334"/>
      <c r="M179" s="334"/>
      <c r="N179" s="737"/>
    </row>
    <row r="180" spans="1:14" s="107" customFormat="1" ht="18" customHeight="1">
      <c r="A180" s="104">
        <v>13</v>
      </c>
      <c r="B180" s="122"/>
      <c r="C180" s="104">
        <v>1</v>
      </c>
      <c r="D180" s="116"/>
      <c r="E180" s="111"/>
      <c r="F180" s="121" t="s">
        <v>1788</v>
      </c>
      <c r="G180" s="127"/>
      <c r="H180" s="108"/>
      <c r="I180" s="109"/>
      <c r="J180" s="562"/>
      <c r="K180" s="330"/>
      <c r="L180" s="330"/>
      <c r="M180" s="330"/>
      <c r="N180" s="735"/>
    </row>
    <row r="181" spans="1:14" ht="15" customHeight="1">
      <c r="A181" s="104"/>
      <c r="B181" s="122"/>
      <c r="C181" s="80"/>
      <c r="D181" s="116">
        <v>1</v>
      </c>
      <c r="E181" s="111"/>
      <c r="F181" s="121"/>
      <c r="G181" s="127"/>
      <c r="H181" s="108" t="s">
        <v>1761</v>
      </c>
      <c r="I181" s="109"/>
      <c r="J181" s="562"/>
      <c r="K181" s="330"/>
      <c r="L181" s="330"/>
      <c r="M181" s="330"/>
      <c r="N181" s="735"/>
    </row>
    <row r="182" spans="1:14" s="114" customFormat="1" ht="15" customHeight="1">
      <c r="A182" s="104"/>
      <c r="B182" s="122"/>
      <c r="C182" s="110"/>
      <c r="D182" s="116"/>
      <c r="E182" s="111">
        <v>1</v>
      </c>
      <c r="F182" s="121"/>
      <c r="G182" s="127"/>
      <c r="H182" s="108"/>
      <c r="I182" s="109" t="s">
        <v>1762</v>
      </c>
      <c r="J182" s="562">
        <v>126800</v>
      </c>
      <c r="K182" s="330">
        <v>2505</v>
      </c>
      <c r="L182" s="330">
        <v>135627</v>
      </c>
      <c r="M182" s="330">
        <v>130047</v>
      </c>
      <c r="N182" s="801">
        <f>M182/L182*100</f>
        <v>95.88577495631401</v>
      </c>
    </row>
    <row r="183" spans="1:14" s="114" customFormat="1" ht="15" customHeight="1">
      <c r="A183" s="104"/>
      <c r="B183" s="122"/>
      <c r="C183" s="110"/>
      <c r="D183" s="116"/>
      <c r="E183" s="111">
        <v>2</v>
      </c>
      <c r="F183" s="121"/>
      <c r="G183" s="127"/>
      <c r="H183" s="108"/>
      <c r="I183" s="109" t="s">
        <v>1763</v>
      </c>
      <c r="J183" s="562">
        <v>42582</v>
      </c>
      <c r="K183" s="330">
        <v>760</v>
      </c>
      <c r="L183" s="330">
        <v>44922</v>
      </c>
      <c r="M183" s="330">
        <v>42972</v>
      </c>
      <c r="N183" s="801">
        <f>M183/L183*100</f>
        <v>95.6591425136904</v>
      </c>
    </row>
    <row r="184" spans="1:14" s="114" customFormat="1" ht="15" customHeight="1">
      <c r="A184" s="104"/>
      <c r="B184" s="122"/>
      <c r="C184" s="110"/>
      <c r="D184" s="116"/>
      <c r="E184" s="111">
        <v>3</v>
      </c>
      <c r="F184" s="121"/>
      <c r="G184" s="127"/>
      <c r="H184" s="108"/>
      <c r="I184" s="109" t="s">
        <v>1764</v>
      </c>
      <c r="J184" s="562">
        <v>31378</v>
      </c>
      <c r="K184" s="330">
        <v>3714</v>
      </c>
      <c r="L184" s="330">
        <v>45454</v>
      </c>
      <c r="M184" s="330">
        <v>45454</v>
      </c>
      <c r="N184" s="801">
        <f>M184/L184*100</f>
        <v>100</v>
      </c>
    </row>
    <row r="185" spans="1:14" ht="15" customHeight="1">
      <c r="A185" s="104"/>
      <c r="B185" s="122"/>
      <c r="C185" s="80"/>
      <c r="D185" s="116">
        <v>2</v>
      </c>
      <c r="E185" s="111"/>
      <c r="F185" s="121"/>
      <c r="G185" s="127"/>
      <c r="H185" s="108" t="s">
        <v>1771</v>
      </c>
      <c r="I185" s="109"/>
      <c r="J185" s="562"/>
      <c r="K185" s="330"/>
      <c r="L185" s="330"/>
      <c r="M185" s="330"/>
      <c r="N185" s="735"/>
    </row>
    <row r="186" spans="1:14" s="114" customFormat="1" ht="15" customHeight="1">
      <c r="A186" s="104"/>
      <c r="B186" s="122"/>
      <c r="C186" s="110"/>
      <c r="D186" s="116"/>
      <c r="E186" s="111">
        <v>1</v>
      </c>
      <c r="F186" s="121"/>
      <c r="G186" s="127"/>
      <c r="H186" s="108"/>
      <c r="I186" s="109" t="s">
        <v>1772</v>
      </c>
      <c r="J186" s="562"/>
      <c r="K186" s="330">
        <v>112</v>
      </c>
      <c r="L186" s="330">
        <v>720</v>
      </c>
      <c r="M186" s="330">
        <v>720</v>
      </c>
      <c r="N186" s="801">
        <f>M186/L186*100</f>
        <v>100</v>
      </c>
    </row>
    <row r="187" spans="1:14" ht="2.25" customHeight="1">
      <c r="A187" s="104"/>
      <c r="B187" s="122"/>
      <c r="C187" s="80"/>
      <c r="D187" s="116"/>
      <c r="E187" s="111"/>
      <c r="F187" s="121"/>
      <c r="G187" s="127"/>
      <c r="H187" s="108"/>
      <c r="I187" s="109"/>
      <c r="J187" s="562"/>
      <c r="K187" s="330"/>
      <c r="L187" s="330"/>
      <c r="M187" s="330"/>
      <c r="N187" s="735"/>
    </row>
    <row r="188" spans="1:14" s="107" customFormat="1" ht="14.25" customHeight="1">
      <c r="A188" s="104"/>
      <c r="B188" s="122"/>
      <c r="C188" s="104"/>
      <c r="D188" s="116"/>
      <c r="E188" s="105"/>
      <c r="F188" s="103" t="s">
        <v>1773</v>
      </c>
      <c r="G188" s="279"/>
      <c r="H188" s="106"/>
      <c r="I188" s="103"/>
      <c r="J188" s="563">
        <f>SUM(J179:J187)</f>
        <v>200760</v>
      </c>
      <c r="K188" s="563">
        <f>SUM(K179:K187)</f>
        <v>7091</v>
      </c>
      <c r="L188" s="563">
        <f>SUM(L179:L187)</f>
        <v>226723</v>
      </c>
      <c r="M188" s="563">
        <f>SUM(M179:M187)</f>
        <v>219193</v>
      </c>
      <c r="N188" s="869">
        <f>M188/L188*100</f>
        <v>96.67876660065366</v>
      </c>
    </row>
    <row r="189" spans="1:14" ht="3" customHeight="1" hidden="1">
      <c r="A189" s="104"/>
      <c r="B189" s="122"/>
      <c r="C189" s="80"/>
      <c r="D189" s="116"/>
      <c r="E189" s="111"/>
      <c r="F189" s="121"/>
      <c r="G189" s="127"/>
      <c r="H189" s="108"/>
      <c r="I189" s="109"/>
      <c r="J189" s="562"/>
      <c r="K189" s="330"/>
      <c r="L189" s="330"/>
      <c r="M189" s="330"/>
      <c r="N189" s="735"/>
    </row>
    <row r="190" spans="1:14" s="107" customFormat="1" ht="18.75" customHeight="1">
      <c r="A190" s="104">
        <v>14</v>
      </c>
      <c r="B190" s="122"/>
      <c r="C190" s="104">
        <v>1</v>
      </c>
      <c r="D190" s="116"/>
      <c r="E190" s="111"/>
      <c r="F190" s="121" t="s">
        <v>1706</v>
      </c>
      <c r="G190" s="127"/>
      <c r="H190" s="108"/>
      <c r="I190" s="109"/>
      <c r="J190" s="562"/>
      <c r="K190" s="330"/>
      <c r="L190" s="330"/>
      <c r="M190" s="330"/>
      <c r="N190" s="735"/>
    </row>
    <row r="191" spans="1:14" ht="15" customHeight="1">
      <c r="A191" s="104"/>
      <c r="B191" s="122"/>
      <c r="C191" s="80"/>
      <c r="D191" s="116">
        <v>1</v>
      </c>
      <c r="E191" s="111"/>
      <c r="F191" s="121"/>
      <c r="G191" s="127"/>
      <c r="H191" s="108" t="s">
        <v>1761</v>
      </c>
      <c r="I191" s="109"/>
      <c r="J191" s="562"/>
      <c r="K191" s="330"/>
      <c r="L191" s="330"/>
      <c r="M191" s="330"/>
      <c r="N191" s="735"/>
    </row>
    <row r="192" spans="1:14" ht="15" customHeight="1">
      <c r="A192" s="104"/>
      <c r="B192" s="122"/>
      <c r="C192" s="80"/>
      <c r="D192" s="116"/>
      <c r="E192" s="111">
        <v>1</v>
      </c>
      <c r="F192" s="121"/>
      <c r="G192" s="127"/>
      <c r="H192" s="108"/>
      <c r="I192" s="109" t="s">
        <v>1762</v>
      </c>
      <c r="J192" s="562">
        <v>72529</v>
      </c>
      <c r="K192" s="330">
        <v>407</v>
      </c>
      <c r="L192" s="330">
        <v>75918</v>
      </c>
      <c r="M192" s="330">
        <v>75322</v>
      </c>
      <c r="N192" s="801">
        <f>M192/L192*100</f>
        <v>99.21494243789351</v>
      </c>
    </row>
    <row r="193" spans="1:14" ht="15" customHeight="1">
      <c r="A193" s="104"/>
      <c r="B193" s="122"/>
      <c r="C193" s="80"/>
      <c r="D193" s="116"/>
      <c r="E193" s="111">
        <v>2</v>
      </c>
      <c r="F193" s="121"/>
      <c r="G193" s="127"/>
      <c r="H193" s="108"/>
      <c r="I193" s="109" t="s">
        <v>1763</v>
      </c>
      <c r="J193" s="562">
        <v>24294</v>
      </c>
      <c r="K193" s="330">
        <v>80</v>
      </c>
      <c r="L193" s="330">
        <v>24998</v>
      </c>
      <c r="M193" s="330">
        <v>24866</v>
      </c>
      <c r="N193" s="801">
        <f>M193/L193*100</f>
        <v>99.47195775662053</v>
      </c>
    </row>
    <row r="194" spans="1:14" ht="15" customHeight="1">
      <c r="A194" s="104"/>
      <c r="B194" s="122"/>
      <c r="C194" s="80"/>
      <c r="D194" s="116"/>
      <c r="E194" s="111">
        <v>3</v>
      </c>
      <c r="F194" s="121"/>
      <c r="G194" s="127"/>
      <c r="H194" s="108"/>
      <c r="I194" s="109" t="s">
        <v>1764</v>
      </c>
      <c r="J194" s="562">
        <v>4144</v>
      </c>
      <c r="K194" s="330">
        <v>1119</v>
      </c>
      <c r="L194" s="330">
        <v>5931</v>
      </c>
      <c r="M194" s="330">
        <v>5470</v>
      </c>
      <c r="N194" s="801">
        <f>M194/L194*100</f>
        <v>92.22728039116507</v>
      </c>
    </row>
    <row r="195" spans="1:14" ht="15" customHeight="1">
      <c r="A195" s="104"/>
      <c r="B195" s="122"/>
      <c r="C195" s="80"/>
      <c r="D195" s="116">
        <v>2</v>
      </c>
      <c r="E195" s="111"/>
      <c r="F195" s="121"/>
      <c r="G195" s="127"/>
      <c r="H195" s="108" t="s">
        <v>1771</v>
      </c>
      <c r="I195" s="109"/>
      <c r="J195" s="562"/>
      <c r="K195" s="330"/>
      <c r="L195" s="330"/>
      <c r="M195" s="330"/>
      <c r="N195" s="735"/>
    </row>
    <row r="196" spans="1:14" ht="15" customHeight="1">
      <c r="A196" s="104"/>
      <c r="B196" s="122"/>
      <c r="C196" s="80"/>
      <c r="D196" s="116"/>
      <c r="E196" s="111">
        <v>1</v>
      </c>
      <c r="F196" s="121"/>
      <c r="G196" s="127"/>
      <c r="H196" s="108"/>
      <c r="I196" s="109" t="s">
        <v>1772</v>
      </c>
      <c r="J196" s="562"/>
      <c r="K196" s="330">
        <v>3610</v>
      </c>
      <c r="L196" s="330">
        <v>3610</v>
      </c>
      <c r="M196" s="330">
        <v>3235</v>
      </c>
      <c r="N196" s="801">
        <f>M196/L196*100</f>
        <v>89.61218836565097</v>
      </c>
    </row>
    <row r="197" spans="1:14" s="114" customFormat="1" ht="13.5" customHeight="1">
      <c r="A197" s="104"/>
      <c r="B197" s="122"/>
      <c r="C197" s="110"/>
      <c r="D197" s="116"/>
      <c r="E197" s="111">
        <v>2</v>
      </c>
      <c r="F197" s="121"/>
      <c r="G197" s="127"/>
      <c r="H197" s="108"/>
      <c r="I197" s="109" t="s">
        <v>1774</v>
      </c>
      <c r="J197" s="562"/>
      <c r="K197" s="330">
        <f>K164</f>
        <v>0</v>
      </c>
      <c r="L197" s="330">
        <v>444</v>
      </c>
      <c r="M197" s="330">
        <v>444</v>
      </c>
      <c r="N197" s="801">
        <f>M197/L197*100</f>
        <v>100</v>
      </c>
    </row>
    <row r="198" spans="1:14" ht="2.25" customHeight="1">
      <c r="A198" s="104"/>
      <c r="B198" s="122"/>
      <c r="C198" s="80"/>
      <c r="D198" s="116"/>
      <c r="E198" s="111"/>
      <c r="F198" s="121"/>
      <c r="G198" s="127"/>
      <c r="H198" s="108"/>
      <c r="I198" s="109"/>
      <c r="J198" s="562"/>
      <c r="K198" s="330"/>
      <c r="L198" s="330"/>
      <c r="M198" s="330"/>
      <c r="N198" s="735"/>
    </row>
    <row r="199" spans="1:14" s="107" customFormat="1" ht="15" customHeight="1">
      <c r="A199" s="104"/>
      <c r="B199" s="122"/>
      <c r="C199" s="104"/>
      <c r="D199" s="116"/>
      <c r="E199" s="105"/>
      <c r="F199" s="103" t="s">
        <v>1773</v>
      </c>
      <c r="G199" s="279"/>
      <c r="H199" s="106"/>
      <c r="I199" s="103"/>
      <c r="J199" s="563">
        <f>SUM(J189:J198)</f>
        <v>100967</v>
      </c>
      <c r="K199" s="563">
        <f>SUM(K189:K198)</f>
        <v>5216</v>
      </c>
      <c r="L199" s="563">
        <f>SUM(L189:L198)</f>
        <v>110901</v>
      </c>
      <c r="M199" s="563">
        <f>SUM(M189:M198)</f>
        <v>109337</v>
      </c>
      <c r="N199" s="869">
        <f>M199/L199*100</f>
        <v>98.5897331854537</v>
      </c>
    </row>
    <row r="200" spans="1:14" ht="0.75" customHeight="1">
      <c r="A200" s="104"/>
      <c r="B200" s="122"/>
      <c r="C200" s="80"/>
      <c r="D200" s="116"/>
      <c r="E200" s="111"/>
      <c r="F200" s="121"/>
      <c r="G200" s="127"/>
      <c r="H200" s="108"/>
      <c r="I200" s="109"/>
      <c r="J200" s="562"/>
      <c r="K200" s="330"/>
      <c r="L200" s="330"/>
      <c r="M200" s="330"/>
      <c r="N200" s="735"/>
    </row>
    <row r="201" spans="1:14" s="107" customFormat="1" ht="13.5" customHeight="1">
      <c r="A201" s="104">
        <v>15</v>
      </c>
      <c r="B201" s="122"/>
      <c r="C201" s="104">
        <v>1</v>
      </c>
      <c r="D201" s="116"/>
      <c r="E201" s="111"/>
      <c r="F201" s="121" t="s">
        <v>1789</v>
      </c>
      <c r="G201" s="127"/>
      <c r="H201" s="108"/>
      <c r="I201" s="109"/>
      <c r="J201" s="562"/>
      <c r="K201" s="330"/>
      <c r="L201" s="330"/>
      <c r="M201" s="330"/>
      <c r="N201" s="735"/>
    </row>
    <row r="202" spans="1:14" s="126" customFormat="1" ht="13.5" customHeight="1">
      <c r="A202" s="104"/>
      <c r="B202" s="122">
        <v>1</v>
      </c>
      <c r="C202" s="122"/>
      <c r="D202" s="116"/>
      <c r="E202" s="111"/>
      <c r="F202" s="120"/>
      <c r="G202" s="127" t="s">
        <v>1790</v>
      </c>
      <c r="H202" s="108"/>
      <c r="I202" s="109"/>
      <c r="J202" s="562"/>
      <c r="K202" s="330"/>
      <c r="L202" s="330"/>
      <c r="M202" s="330"/>
      <c r="N202" s="735"/>
    </row>
    <row r="203" spans="1:14" ht="13.5" customHeight="1">
      <c r="A203" s="104"/>
      <c r="B203" s="122"/>
      <c r="C203" s="80"/>
      <c r="D203" s="116">
        <v>1</v>
      </c>
      <c r="E203" s="111"/>
      <c r="F203" s="121"/>
      <c r="G203" s="127"/>
      <c r="H203" s="108" t="s">
        <v>1761</v>
      </c>
      <c r="I203" s="109"/>
      <c r="J203" s="562"/>
      <c r="K203" s="330"/>
      <c r="L203" s="330"/>
      <c r="M203" s="330"/>
      <c r="N203" s="735"/>
    </row>
    <row r="204" spans="1:14" ht="13.5" customHeight="1">
      <c r="A204" s="104"/>
      <c r="B204" s="122"/>
      <c r="C204" s="80"/>
      <c r="D204" s="116"/>
      <c r="E204" s="111">
        <v>1</v>
      </c>
      <c r="F204" s="121"/>
      <c r="G204" s="127"/>
      <c r="H204" s="108"/>
      <c r="I204" s="109" t="s">
        <v>1762</v>
      </c>
      <c r="J204" s="562">
        <v>23891</v>
      </c>
      <c r="K204" s="330">
        <v>74</v>
      </c>
      <c r="L204" s="330">
        <v>24879</v>
      </c>
      <c r="M204" s="330">
        <v>24861</v>
      </c>
      <c r="N204" s="801">
        <f>M204/L204*100</f>
        <v>99.92764982515374</v>
      </c>
    </row>
    <row r="205" spans="1:14" ht="13.5" customHeight="1">
      <c r="A205" s="104"/>
      <c r="B205" s="122"/>
      <c r="C205" s="80"/>
      <c r="D205" s="116"/>
      <c r="E205" s="111">
        <v>2</v>
      </c>
      <c r="F205" s="121"/>
      <c r="G205" s="127"/>
      <c r="H205" s="108"/>
      <c r="I205" s="109" t="s">
        <v>1763</v>
      </c>
      <c r="J205" s="562">
        <v>8022</v>
      </c>
      <c r="K205" s="330">
        <v>24</v>
      </c>
      <c r="L205" s="330">
        <v>8236</v>
      </c>
      <c r="M205" s="330">
        <v>8228</v>
      </c>
      <c r="N205" s="801">
        <f>M205/L205*100</f>
        <v>99.90286546867412</v>
      </c>
    </row>
    <row r="206" spans="1:14" ht="13.5" customHeight="1">
      <c r="A206" s="104"/>
      <c r="B206" s="122"/>
      <c r="C206" s="80"/>
      <c r="D206" s="116"/>
      <c r="E206" s="111">
        <v>3</v>
      </c>
      <c r="F206" s="121"/>
      <c r="G206" s="127"/>
      <c r="H206" s="108"/>
      <c r="I206" s="109" t="s">
        <v>1764</v>
      </c>
      <c r="J206" s="562">
        <v>6671</v>
      </c>
      <c r="K206" s="330">
        <v>129</v>
      </c>
      <c r="L206" s="330">
        <v>7464</v>
      </c>
      <c r="M206" s="330">
        <v>7338</v>
      </c>
      <c r="N206" s="801">
        <f>M206/L206*100</f>
        <v>98.31189710610933</v>
      </c>
    </row>
    <row r="207" spans="1:14" ht="13.5" customHeight="1">
      <c r="A207" s="104"/>
      <c r="B207" s="122"/>
      <c r="C207" s="80"/>
      <c r="D207" s="116">
        <v>2</v>
      </c>
      <c r="E207" s="111"/>
      <c r="F207" s="121"/>
      <c r="G207" s="127"/>
      <c r="H207" s="108" t="s">
        <v>1771</v>
      </c>
      <c r="I207" s="109"/>
      <c r="J207" s="562"/>
      <c r="K207" s="330"/>
      <c r="L207" s="330"/>
      <c r="M207" s="330"/>
      <c r="N207" s="735"/>
    </row>
    <row r="208" spans="1:14" ht="13.5" customHeight="1">
      <c r="A208" s="104"/>
      <c r="B208" s="122"/>
      <c r="C208" s="80"/>
      <c r="D208" s="116"/>
      <c r="E208" s="111">
        <v>1</v>
      </c>
      <c r="F208" s="121"/>
      <c r="G208" s="127"/>
      <c r="H208" s="108"/>
      <c r="I208" s="109" t="s">
        <v>1772</v>
      </c>
      <c r="J208" s="562">
        <v>80</v>
      </c>
      <c r="K208" s="333"/>
      <c r="L208" s="330">
        <v>524</v>
      </c>
      <c r="M208" s="330">
        <v>524</v>
      </c>
      <c r="N208" s="801">
        <f>M208/L208*100</f>
        <v>100</v>
      </c>
    </row>
    <row r="209" spans="1:14" ht="3" customHeight="1">
      <c r="A209" s="104"/>
      <c r="B209" s="122"/>
      <c r="C209" s="80"/>
      <c r="D209" s="116"/>
      <c r="E209" s="111"/>
      <c r="F209" s="121"/>
      <c r="G209" s="127"/>
      <c r="H209" s="108"/>
      <c r="I209" s="109"/>
      <c r="J209" s="562"/>
      <c r="K209" s="330"/>
      <c r="L209" s="330"/>
      <c r="M209" s="330"/>
      <c r="N209" s="735"/>
    </row>
    <row r="210" spans="1:14" s="126" customFormat="1" ht="12.75" customHeight="1">
      <c r="A210" s="122"/>
      <c r="B210" s="122"/>
      <c r="C210" s="122"/>
      <c r="D210" s="116"/>
      <c r="E210" s="128"/>
      <c r="F210" s="129" t="s">
        <v>1791</v>
      </c>
      <c r="G210" s="129"/>
      <c r="H210" s="298"/>
      <c r="I210" s="129"/>
      <c r="J210" s="566">
        <f>SUM(J200:J209)</f>
        <v>38664</v>
      </c>
      <c r="K210" s="566">
        <f>SUM(K200:K209)</f>
        <v>227</v>
      </c>
      <c r="L210" s="566">
        <f>SUM(L200:L209)</f>
        <v>41103</v>
      </c>
      <c r="M210" s="566">
        <f>SUM(M200:M209)</f>
        <v>40951</v>
      </c>
      <c r="N210" s="869">
        <f>M210/L210*100</f>
        <v>99.63019730919885</v>
      </c>
    </row>
    <row r="211" spans="1:14" ht="4.5" customHeight="1" hidden="1">
      <c r="A211" s="104"/>
      <c r="B211" s="122"/>
      <c r="C211" s="80"/>
      <c r="D211" s="116"/>
      <c r="E211" s="111"/>
      <c r="F211" s="121"/>
      <c r="G211" s="127"/>
      <c r="H211" s="108"/>
      <c r="I211" s="112"/>
      <c r="J211" s="564"/>
      <c r="K211" s="334"/>
      <c r="L211" s="334"/>
      <c r="M211" s="334"/>
      <c r="N211" s="737"/>
    </row>
    <row r="212" spans="1:14" s="126" customFormat="1" ht="13.5" customHeight="1">
      <c r="A212" s="104"/>
      <c r="B212" s="122">
        <v>2</v>
      </c>
      <c r="C212" s="122"/>
      <c r="D212" s="116"/>
      <c r="E212" s="111"/>
      <c r="F212" s="121"/>
      <c r="G212" s="127" t="s">
        <v>1792</v>
      </c>
      <c r="H212" s="108"/>
      <c r="I212" s="109"/>
      <c r="J212" s="562"/>
      <c r="K212" s="330"/>
      <c r="L212" s="330"/>
      <c r="M212" s="330"/>
      <c r="N212" s="735"/>
    </row>
    <row r="213" spans="1:14" ht="18" customHeight="1">
      <c r="A213" s="104"/>
      <c r="B213" s="122"/>
      <c r="C213" s="80"/>
      <c r="D213" s="116">
        <v>1</v>
      </c>
      <c r="E213" s="111"/>
      <c r="F213" s="121"/>
      <c r="G213" s="127"/>
      <c r="H213" s="108" t="s">
        <v>1761</v>
      </c>
      <c r="I213" s="109"/>
      <c r="J213" s="562"/>
      <c r="K213" s="330"/>
      <c r="L213" s="330"/>
      <c r="M213" s="330"/>
      <c r="N213" s="735"/>
    </row>
    <row r="214" spans="1:14" ht="13.5" customHeight="1">
      <c r="A214" s="104"/>
      <c r="B214" s="122"/>
      <c r="C214" s="80"/>
      <c r="D214" s="116"/>
      <c r="E214" s="111">
        <v>1</v>
      </c>
      <c r="F214" s="121"/>
      <c r="G214" s="127"/>
      <c r="H214" s="108"/>
      <c r="I214" s="109" t="s">
        <v>1762</v>
      </c>
      <c r="J214" s="562">
        <v>27719</v>
      </c>
      <c r="K214" s="330">
        <v>320</v>
      </c>
      <c r="L214" s="330">
        <v>29190</v>
      </c>
      <c r="M214" s="330">
        <v>28855</v>
      </c>
      <c r="N214" s="801">
        <f>M214/L214*100</f>
        <v>98.85234669407332</v>
      </c>
    </row>
    <row r="215" spans="1:14" ht="13.5" customHeight="1">
      <c r="A215" s="104"/>
      <c r="B215" s="122"/>
      <c r="C215" s="80"/>
      <c r="D215" s="116"/>
      <c r="E215" s="111">
        <v>2</v>
      </c>
      <c r="F215" s="121"/>
      <c r="G215" s="127"/>
      <c r="H215" s="108"/>
      <c r="I215" s="109" t="s">
        <v>1763</v>
      </c>
      <c r="J215" s="562">
        <v>9382</v>
      </c>
      <c r="K215" s="330">
        <v>103</v>
      </c>
      <c r="L215" s="330">
        <v>9748</v>
      </c>
      <c r="M215" s="330">
        <v>9748</v>
      </c>
      <c r="N215" s="801">
        <f>M215/L215*100</f>
        <v>100</v>
      </c>
    </row>
    <row r="216" spans="1:14" ht="13.5" customHeight="1">
      <c r="A216" s="104"/>
      <c r="B216" s="122"/>
      <c r="C216" s="80"/>
      <c r="D216" s="116"/>
      <c r="E216" s="111">
        <v>3</v>
      </c>
      <c r="F216" s="121"/>
      <c r="G216" s="127"/>
      <c r="H216" s="108"/>
      <c r="I216" s="109" t="s">
        <v>1764</v>
      </c>
      <c r="J216" s="562">
        <v>8458</v>
      </c>
      <c r="K216" s="330">
        <v>151</v>
      </c>
      <c r="L216" s="330">
        <v>8782</v>
      </c>
      <c r="M216" s="330">
        <v>8421</v>
      </c>
      <c r="N216" s="801">
        <f>M216/L216*100</f>
        <v>95.88931906171715</v>
      </c>
    </row>
    <row r="217" spans="1:14" ht="13.5" customHeight="1">
      <c r="A217" s="104"/>
      <c r="B217" s="122"/>
      <c r="C217" s="80"/>
      <c r="D217" s="116"/>
      <c r="E217" s="111"/>
      <c r="F217" s="121"/>
      <c r="G217" s="127"/>
      <c r="H217" s="108"/>
      <c r="I217" s="109"/>
      <c r="J217" s="562"/>
      <c r="K217" s="330"/>
      <c r="L217" s="330"/>
      <c r="M217" s="330"/>
      <c r="N217" s="735"/>
    </row>
    <row r="218" spans="1:14" s="126" customFormat="1" ht="13.5" customHeight="1">
      <c r="A218" s="122"/>
      <c r="B218" s="122"/>
      <c r="C218" s="122"/>
      <c r="D218" s="116"/>
      <c r="E218" s="128"/>
      <c r="F218" s="129" t="s">
        <v>1791</v>
      </c>
      <c r="G218" s="129"/>
      <c r="H218" s="298"/>
      <c r="I218" s="129"/>
      <c r="J218" s="566">
        <f>SUM(J211:J217)</f>
        <v>45559</v>
      </c>
      <c r="K218" s="566">
        <f>SUM(K211:K217)</f>
        <v>574</v>
      </c>
      <c r="L218" s="566">
        <f>SUM(L211:L217)</f>
        <v>47720</v>
      </c>
      <c r="M218" s="566">
        <f>SUM(M211:M217)</f>
        <v>47024</v>
      </c>
      <c r="N218" s="869">
        <f>M218/L218*100</f>
        <v>98.5414920368818</v>
      </c>
    </row>
    <row r="219" spans="1:14" ht="15" customHeight="1">
      <c r="A219" s="104"/>
      <c r="B219" s="122"/>
      <c r="C219" s="80"/>
      <c r="D219" s="116"/>
      <c r="E219" s="111"/>
      <c r="F219" s="121"/>
      <c r="G219" s="127"/>
      <c r="H219" s="108"/>
      <c r="I219" s="109"/>
      <c r="J219" s="562"/>
      <c r="K219" s="330"/>
      <c r="L219" s="330"/>
      <c r="M219" s="330"/>
      <c r="N219" s="735"/>
    </row>
    <row r="220" spans="1:14" s="126" customFormat="1" ht="18.75" customHeight="1">
      <c r="A220" s="104"/>
      <c r="B220" s="122">
        <v>3</v>
      </c>
      <c r="C220" s="122"/>
      <c r="D220" s="116"/>
      <c r="E220" s="111"/>
      <c r="F220" s="121"/>
      <c r="G220" s="127" t="s">
        <v>1793</v>
      </c>
      <c r="H220" s="108"/>
      <c r="I220" s="109"/>
      <c r="J220" s="562"/>
      <c r="K220" s="330"/>
      <c r="L220" s="330"/>
      <c r="M220" s="330"/>
      <c r="N220" s="735"/>
    </row>
    <row r="221" spans="1:14" ht="13.5" customHeight="1">
      <c r="A221" s="104"/>
      <c r="B221" s="122"/>
      <c r="C221" s="80"/>
      <c r="D221" s="116">
        <v>1</v>
      </c>
      <c r="E221" s="111"/>
      <c r="F221" s="121"/>
      <c r="G221" s="127"/>
      <c r="H221" s="108" t="s">
        <v>1761</v>
      </c>
      <c r="I221" s="109"/>
      <c r="J221" s="562"/>
      <c r="K221" s="330"/>
      <c r="L221" s="330"/>
      <c r="M221" s="330"/>
      <c r="N221" s="735"/>
    </row>
    <row r="222" spans="1:14" ht="13.5" customHeight="1">
      <c r="A222" s="104"/>
      <c r="B222" s="122"/>
      <c r="C222" s="80"/>
      <c r="D222" s="116"/>
      <c r="E222" s="111">
        <v>1</v>
      </c>
      <c r="F222" s="121"/>
      <c r="G222" s="127"/>
      <c r="H222" s="108"/>
      <c r="I222" s="109" t="s">
        <v>1762</v>
      </c>
      <c r="J222" s="562">
        <v>39320</v>
      </c>
      <c r="K222" s="330">
        <v>864</v>
      </c>
      <c r="L222" s="330">
        <v>45531</v>
      </c>
      <c r="M222" s="330">
        <v>44606</v>
      </c>
      <c r="N222" s="801">
        <f>M222/L222*100</f>
        <v>97.96841712240013</v>
      </c>
    </row>
    <row r="223" spans="1:14" ht="13.5" customHeight="1">
      <c r="A223" s="104"/>
      <c r="B223" s="122"/>
      <c r="C223" s="80"/>
      <c r="D223" s="116"/>
      <c r="E223" s="111">
        <v>2</v>
      </c>
      <c r="F223" s="121"/>
      <c r="G223" s="127"/>
      <c r="H223" s="108"/>
      <c r="I223" s="109" t="s">
        <v>1763</v>
      </c>
      <c r="J223" s="562">
        <v>13382</v>
      </c>
      <c r="K223" s="330">
        <v>198</v>
      </c>
      <c r="L223" s="330">
        <v>15171</v>
      </c>
      <c r="M223" s="330">
        <v>15170</v>
      </c>
      <c r="N223" s="801">
        <f>M223/L223*100</f>
        <v>99.99340847669896</v>
      </c>
    </row>
    <row r="224" spans="1:14" ht="13.5" customHeight="1">
      <c r="A224" s="104"/>
      <c r="B224" s="122"/>
      <c r="C224" s="80"/>
      <c r="D224" s="116"/>
      <c r="E224" s="111">
        <v>3</v>
      </c>
      <c r="F224" s="121"/>
      <c r="G224" s="127"/>
      <c r="H224" s="108"/>
      <c r="I224" s="109" t="s">
        <v>1764</v>
      </c>
      <c r="J224" s="562">
        <v>11041</v>
      </c>
      <c r="K224" s="330">
        <v>149</v>
      </c>
      <c r="L224" s="330">
        <v>18464</v>
      </c>
      <c r="M224" s="330">
        <v>18358</v>
      </c>
      <c r="N224" s="801">
        <f>M224/L224*100</f>
        <v>99.42590987868284</v>
      </c>
    </row>
    <row r="225" spans="1:14" ht="13.5" customHeight="1">
      <c r="A225" s="104"/>
      <c r="B225" s="122"/>
      <c r="C225" s="80"/>
      <c r="D225" s="116">
        <v>2</v>
      </c>
      <c r="E225" s="111"/>
      <c r="F225" s="121"/>
      <c r="G225" s="127"/>
      <c r="H225" s="108" t="s">
        <v>1771</v>
      </c>
      <c r="I225" s="109"/>
      <c r="J225" s="562"/>
      <c r="K225" s="330"/>
      <c r="L225" s="330"/>
      <c r="M225" s="330"/>
      <c r="N225" s="735"/>
    </row>
    <row r="226" spans="1:14" ht="13.5" customHeight="1">
      <c r="A226" s="104"/>
      <c r="B226" s="122"/>
      <c r="C226" s="80"/>
      <c r="D226" s="116"/>
      <c r="E226" s="111">
        <v>1</v>
      </c>
      <c r="F226" s="121"/>
      <c r="G226" s="127"/>
      <c r="H226" s="108"/>
      <c r="I226" s="109" t="s">
        <v>1772</v>
      </c>
      <c r="J226" s="562"/>
      <c r="K226" s="333"/>
      <c r="L226" s="330">
        <v>1400</v>
      </c>
      <c r="M226" s="330">
        <v>1400</v>
      </c>
      <c r="N226" s="801">
        <f>M226/L226*100</f>
        <v>100</v>
      </c>
    </row>
    <row r="227" spans="1:14" ht="14.25" customHeight="1">
      <c r="A227" s="104"/>
      <c r="B227" s="122"/>
      <c r="C227" s="80"/>
      <c r="D227" s="116"/>
      <c r="E227" s="111"/>
      <c r="F227" s="121"/>
      <c r="G227" s="127"/>
      <c r="H227" s="108"/>
      <c r="I227" s="109"/>
      <c r="J227" s="562"/>
      <c r="K227" s="331"/>
      <c r="L227" s="330"/>
      <c r="M227" s="330"/>
      <c r="N227" s="735"/>
    </row>
    <row r="228" spans="1:14" s="126" customFormat="1" ht="13.5" customHeight="1">
      <c r="A228" s="122"/>
      <c r="B228" s="122"/>
      <c r="C228" s="122"/>
      <c r="D228" s="116"/>
      <c r="E228" s="128"/>
      <c r="F228" s="129" t="s">
        <v>1791</v>
      </c>
      <c r="G228" s="129"/>
      <c r="H228" s="298"/>
      <c r="I228" s="129"/>
      <c r="J228" s="566">
        <f>SUM(J219:J227)</f>
        <v>63743</v>
      </c>
      <c r="K228" s="566">
        <f>SUM(K219:K227)</f>
        <v>1211</v>
      </c>
      <c r="L228" s="566">
        <f>SUM(L219:L227)</f>
        <v>80566</v>
      </c>
      <c r="M228" s="566">
        <f>SUM(M219:M227)</f>
        <v>79534</v>
      </c>
      <c r="N228" s="869">
        <f>M228/L228*100</f>
        <v>98.71906263187945</v>
      </c>
    </row>
    <row r="229" spans="1:14" ht="12.75" customHeight="1">
      <c r="A229" s="104"/>
      <c r="B229" s="122"/>
      <c r="C229" s="80"/>
      <c r="D229" s="116"/>
      <c r="E229" s="111"/>
      <c r="F229" s="120"/>
      <c r="G229" s="127"/>
      <c r="H229" s="108"/>
      <c r="I229" s="112"/>
      <c r="J229" s="564"/>
      <c r="K229" s="334"/>
      <c r="L229" s="334"/>
      <c r="M229" s="334"/>
      <c r="N229" s="737"/>
    </row>
    <row r="230" spans="1:14" s="126" customFormat="1" ht="18.75" customHeight="1">
      <c r="A230" s="104"/>
      <c r="B230" s="122">
        <v>4</v>
      </c>
      <c r="C230" s="122"/>
      <c r="D230" s="116"/>
      <c r="E230" s="111"/>
      <c r="F230" s="121"/>
      <c r="G230" s="127" t="s">
        <v>1794</v>
      </c>
      <c r="H230" s="108"/>
      <c r="I230" s="109"/>
      <c r="J230" s="562"/>
      <c r="K230" s="330"/>
      <c r="L230" s="330"/>
      <c r="M230" s="330"/>
      <c r="N230" s="735"/>
    </row>
    <row r="231" spans="1:14" ht="13.5" customHeight="1">
      <c r="A231" s="104"/>
      <c r="B231" s="122"/>
      <c r="C231" s="80"/>
      <c r="D231" s="116">
        <v>1</v>
      </c>
      <c r="E231" s="111"/>
      <c r="F231" s="121"/>
      <c r="G231" s="127"/>
      <c r="H231" s="108" t="s">
        <v>1761</v>
      </c>
      <c r="I231" s="109"/>
      <c r="J231" s="562"/>
      <c r="K231" s="330"/>
      <c r="L231" s="330"/>
      <c r="M231" s="330"/>
      <c r="N231" s="735"/>
    </row>
    <row r="232" spans="1:14" ht="13.5" customHeight="1">
      <c r="A232" s="104"/>
      <c r="B232" s="122"/>
      <c r="C232" s="80"/>
      <c r="D232" s="116"/>
      <c r="E232" s="111">
        <v>1</v>
      </c>
      <c r="F232" s="121"/>
      <c r="G232" s="127"/>
      <c r="H232" s="108"/>
      <c r="I232" s="109" t="s">
        <v>1762</v>
      </c>
      <c r="J232" s="562">
        <v>18242</v>
      </c>
      <c r="K232" s="330">
        <v>64</v>
      </c>
      <c r="L232" s="330">
        <v>19085</v>
      </c>
      <c r="M232" s="330">
        <v>18454</v>
      </c>
      <c r="N232" s="801">
        <f>M232/L232*100</f>
        <v>96.69373853811895</v>
      </c>
    </row>
    <row r="233" spans="1:14" ht="13.5" customHeight="1">
      <c r="A233" s="104"/>
      <c r="B233" s="122"/>
      <c r="C233" s="80"/>
      <c r="D233" s="116"/>
      <c r="E233" s="111">
        <v>2</v>
      </c>
      <c r="F233" s="121"/>
      <c r="G233" s="127"/>
      <c r="H233" s="108"/>
      <c r="I233" s="109" t="s">
        <v>1763</v>
      </c>
      <c r="J233" s="562">
        <v>6164</v>
      </c>
      <c r="K233" s="330">
        <v>20</v>
      </c>
      <c r="L233" s="330">
        <v>6354</v>
      </c>
      <c r="M233" s="330">
        <v>6352</v>
      </c>
      <c r="N233" s="801">
        <f>M233/L233*100</f>
        <v>99.96852376455776</v>
      </c>
    </row>
    <row r="234" spans="1:14" ht="13.5" customHeight="1">
      <c r="A234" s="104"/>
      <c r="B234" s="122"/>
      <c r="C234" s="80"/>
      <c r="D234" s="116"/>
      <c r="E234" s="111">
        <v>3</v>
      </c>
      <c r="F234" s="121"/>
      <c r="G234" s="127"/>
      <c r="H234" s="108"/>
      <c r="I234" s="109" t="s">
        <v>1764</v>
      </c>
      <c r="J234" s="562">
        <v>4883</v>
      </c>
      <c r="K234" s="330">
        <v>339</v>
      </c>
      <c r="L234" s="330">
        <v>6147</v>
      </c>
      <c r="M234" s="330">
        <v>6145</v>
      </c>
      <c r="N234" s="801">
        <f>M234/L234*100</f>
        <v>99.96746380348137</v>
      </c>
    </row>
    <row r="235" spans="1:14" ht="13.5" customHeight="1">
      <c r="A235" s="104"/>
      <c r="B235" s="122"/>
      <c r="C235" s="80"/>
      <c r="D235" s="116">
        <v>2</v>
      </c>
      <c r="E235" s="111"/>
      <c r="F235" s="121"/>
      <c r="G235" s="127"/>
      <c r="H235" s="108" t="s">
        <v>1771</v>
      </c>
      <c r="I235" s="109"/>
      <c r="J235" s="562"/>
      <c r="K235" s="330"/>
      <c r="L235" s="330"/>
      <c r="M235" s="330"/>
      <c r="N235" s="735"/>
    </row>
    <row r="236" spans="1:14" ht="13.5" customHeight="1">
      <c r="A236" s="104"/>
      <c r="B236" s="122"/>
      <c r="C236" s="80"/>
      <c r="D236" s="116"/>
      <c r="E236" s="111">
        <v>1</v>
      </c>
      <c r="F236" s="121"/>
      <c r="G236" s="127"/>
      <c r="H236" s="108"/>
      <c r="I236" s="109" t="s">
        <v>1772</v>
      </c>
      <c r="J236" s="562"/>
      <c r="K236" s="330"/>
      <c r="L236" s="330">
        <v>400</v>
      </c>
      <c r="M236" s="330">
        <v>400</v>
      </c>
      <c r="N236" s="801">
        <f>M236/L236*100</f>
        <v>100</v>
      </c>
    </row>
    <row r="237" spans="1:14" ht="13.5" customHeight="1">
      <c r="A237" s="104"/>
      <c r="B237" s="122"/>
      <c r="C237" s="80"/>
      <c r="D237" s="116"/>
      <c r="E237" s="111">
        <v>2</v>
      </c>
      <c r="F237" s="121"/>
      <c r="G237" s="127"/>
      <c r="H237" s="108"/>
      <c r="I237" s="109" t="s">
        <v>1774</v>
      </c>
      <c r="J237" s="562"/>
      <c r="K237" s="333"/>
      <c r="L237" s="330">
        <v>300</v>
      </c>
      <c r="M237" s="330">
        <v>297</v>
      </c>
      <c r="N237" s="801">
        <f>M237/L237*100</f>
        <v>99</v>
      </c>
    </row>
    <row r="238" spans="1:14" ht="13.5" customHeight="1">
      <c r="A238" s="104"/>
      <c r="B238" s="122"/>
      <c r="C238" s="80"/>
      <c r="D238" s="116"/>
      <c r="E238" s="111"/>
      <c r="F238" s="121"/>
      <c r="G238" s="127"/>
      <c r="H238" s="108"/>
      <c r="I238" s="109"/>
      <c r="J238" s="562"/>
      <c r="K238" s="330"/>
      <c r="L238" s="330"/>
      <c r="M238" s="330"/>
      <c r="N238" s="735"/>
    </row>
    <row r="239" spans="1:14" s="126" customFormat="1" ht="13.5" customHeight="1">
      <c r="A239" s="122"/>
      <c r="B239" s="122"/>
      <c r="C239" s="122"/>
      <c r="D239" s="116"/>
      <c r="E239" s="128"/>
      <c r="F239" s="129" t="s">
        <v>1791</v>
      </c>
      <c r="G239" s="129"/>
      <c r="H239" s="298"/>
      <c r="I239" s="129"/>
      <c r="J239" s="566">
        <f>SUM(J229:J238)</f>
        <v>29289</v>
      </c>
      <c r="K239" s="566">
        <f>SUM(K229:K238)</f>
        <v>423</v>
      </c>
      <c r="L239" s="566">
        <f>SUM(L229:L238)</f>
        <v>32286</v>
      </c>
      <c r="M239" s="566">
        <f>SUM(M229:M238)</f>
        <v>31648</v>
      </c>
      <c r="N239" s="869">
        <f>M239/L239*100</f>
        <v>98.02391129282042</v>
      </c>
    </row>
    <row r="240" spans="1:14" ht="10.5" customHeight="1">
      <c r="A240" s="104"/>
      <c r="B240" s="122"/>
      <c r="C240" s="80"/>
      <c r="D240" s="116"/>
      <c r="E240" s="111"/>
      <c r="F240" s="121"/>
      <c r="G240" s="127"/>
      <c r="H240" s="108"/>
      <c r="I240" s="109"/>
      <c r="J240" s="562"/>
      <c r="K240" s="330"/>
      <c r="L240" s="330"/>
      <c r="M240" s="330"/>
      <c r="N240" s="735"/>
    </row>
    <row r="241" spans="1:14" s="126" customFormat="1" ht="15.75" customHeight="1">
      <c r="A241" s="104"/>
      <c r="B241" s="122">
        <v>5</v>
      </c>
      <c r="C241" s="122"/>
      <c r="D241" s="116"/>
      <c r="E241" s="111"/>
      <c r="F241" s="121"/>
      <c r="G241" s="127" t="s">
        <v>1795</v>
      </c>
      <c r="H241" s="108"/>
      <c r="I241" s="109"/>
      <c r="J241" s="562"/>
      <c r="K241" s="330"/>
      <c r="L241" s="330"/>
      <c r="M241" s="330"/>
      <c r="N241" s="735"/>
    </row>
    <row r="242" spans="1:14" ht="13.5" customHeight="1">
      <c r="A242" s="104"/>
      <c r="B242" s="122"/>
      <c r="C242" s="80"/>
      <c r="D242" s="116">
        <v>1</v>
      </c>
      <c r="E242" s="111"/>
      <c r="F242" s="121"/>
      <c r="G242" s="127"/>
      <c r="H242" s="108" t="s">
        <v>1761</v>
      </c>
      <c r="I242" s="109"/>
      <c r="J242" s="562"/>
      <c r="K242" s="330"/>
      <c r="L242" s="330"/>
      <c r="M242" s="330"/>
      <c r="N242" s="735"/>
    </row>
    <row r="243" spans="1:14" ht="13.5" customHeight="1">
      <c r="A243" s="104"/>
      <c r="B243" s="122"/>
      <c r="C243" s="80"/>
      <c r="D243" s="116"/>
      <c r="E243" s="111">
        <v>1</v>
      </c>
      <c r="F243" s="121"/>
      <c r="G243" s="127"/>
      <c r="H243" s="108"/>
      <c r="I243" s="109" t="s">
        <v>1762</v>
      </c>
      <c r="J243" s="562">
        <v>24398</v>
      </c>
      <c r="K243" s="330">
        <v>74</v>
      </c>
      <c r="L243" s="330">
        <v>25451</v>
      </c>
      <c r="M243" s="330">
        <v>24713</v>
      </c>
      <c r="N243" s="801">
        <f>M243/L243*100</f>
        <v>97.1003104003772</v>
      </c>
    </row>
    <row r="244" spans="1:14" ht="13.5" customHeight="1">
      <c r="A244" s="104"/>
      <c r="B244" s="122"/>
      <c r="C244" s="80"/>
      <c r="D244" s="116"/>
      <c r="E244" s="111">
        <v>2</v>
      </c>
      <c r="F244" s="121"/>
      <c r="G244" s="127"/>
      <c r="H244" s="108"/>
      <c r="I244" s="109" t="s">
        <v>1763</v>
      </c>
      <c r="J244" s="562">
        <v>8156</v>
      </c>
      <c r="K244" s="330">
        <v>24</v>
      </c>
      <c r="L244" s="330">
        <v>8391</v>
      </c>
      <c r="M244" s="330">
        <v>8389</v>
      </c>
      <c r="N244" s="801">
        <f>M244/L244*100</f>
        <v>99.9761649386247</v>
      </c>
    </row>
    <row r="245" spans="1:14" ht="13.5" customHeight="1">
      <c r="A245" s="104"/>
      <c r="B245" s="122"/>
      <c r="C245" s="80"/>
      <c r="D245" s="116"/>
      <c r="E245" s="111">
        <v>3</v>
      </c>
      <c r="F245" s="121"/>
      <c r="G245" s="127"/>
      <c r="H245" s="108"/>
      <c r="I245" s="109" t="s">
        <v>1764</v>
      </c>
      <c r="J245" s="562">
        <v>5948</v>
      </c>
      <c r="K245" s="330">
        <v>91</v>
      </c>
      <c r="L245" s="330">
        <v>6865</v>
      </c>
      <c r="M245" s="330">
        <v>6865</v>
      </c>
      <c r="N245" s="801">
        <f>M245/L245*100</f>
        <v>100</v>
      </c>
    </row>
    <row r="246" spans="1:14" ht="13.5" customHeight="1">
      <c r="A246" s="104"/>
      <c r="B246" s="122"/>
      <c r="C246" s="80"/>
      <c r="D246" s="116">
        <v>2</v>
      </c>
      <c r="E246" s="111"/>
      <c r="F246" s="121"/>
      <c r="G246" s="127"/>
      <c r="H246" s="108" t="s">
        <v>1771</v>
      </c>
      <c r="I246" s="109"/>
      <c r="J246" s="562"/>
      <c r="K246" s="330"/>
      <c r="L246" s="330"/>
      <c r="M246" s="330"/>
      <c r="N246" s="735"/>
    </row>
    <row r="247" spans="1:14" ht="12.75" customHeight="1">
      <c r="A247" s="104"/>
      <c r="B247" s="122"/>
      <c r="C247" s="80"/>
      <c r="D247" s="116"/>
      <c r="E247" s="111">
        <v>2</v>
      </c>
      <c r="F247" s="121"/>
      <c r="G247" s="127"/>
      <c r="H247" s="108"/>
      <c r="I247" s="109" t="s">
        <v>1774</v>
      </c>
      <c r="J247" s="562"/>
      <c r="K247" s="330"/>
      <c r="L247" s="330">
        <v>305</v>
      </c>
      <c r="M247" s="330">
        <v>305</v>
      </c>
      <c r="N247" s="801">
        <f>M247/L247*100</f>
        <v>100</v>
      </c>
    </row>
    <row r="248" spans="1:14" ht="7.5" customHeight="1">
      <c r="A248" s="104"/>
      <c r="B248" s="122"/>
      <c r="C248" s="80"/>
      <c r="D248" s="116"/>
      <c r="E248" s="111"/>
      <c r="F248" s="121"/>
      <c r="G248" s="127"/>
      <c r="H248" s="108"/>
      <c r="I248" s="109"/>
      <c r="J248" s="562"/>
      <c r="K248" s="330"/>
      <c r="L248" s="330"/>
      <c r="M248" s="330"/>
      <c r="N248" s="735"/>
    </row>
    <row r="249" spans="1:14" s="126" customFormat="1" ht="13.5" customHeight="1">
      <c r="A249" s="122"/>
      <c r="B249" s="122"/>
      <c r="C249" s="122"/>
      <c r="D249" s="116"/>
      <c r="E249" s="128"/>
      <c r="F249" s="129" t="s">
        <v>1791</v>
      </c>
      <c r="G249" s="129"/>
      <c r="H249" s="298"/>
      <c r="I249" s="129"/>
      <c r="J249" s="566">
        <f>SUM(J240:J248)</f>
        <v>38502</v>
      </c>
      <c r="K249" s="566">
        <f>SUM(K240:K248)</f>
        <v>189</v>
      </c>
      <c r="L249" s="566">
        <f>SUM(L240:L248)</f>
        <v>41012</v>
      </c>
      <c r="M249" s="566">
        <f>SUM(M240:M248)</f>
        <v>40272</v>
      </c>
      <c r="N249" s="869">
        <f>M249/L249*100</f>
        <v>98.19565005364284</v>
      </c>
    </row>
    <row r="250" spans="1:14" ht="13.5" customHeight="1">
      <c r="A250" s="104"/>
      <c r="B250" s="122"/>
      <c r="C250" s="80"/>
      <c r="D250" s="116"/>
      <c r="E250" s="111"/>
      <c r="F250" s="121"/>
      <c r="G250" s="127"/>
      <c r="H250" s="108"/>
      <c r="I250" s="109"/>
      <c r="J250" s="562"/>
      <c r="K250" s="330"/>
      <c r="L250" s="330"/>
      <c r="M250" s="330"/>
      <c r="N250" s="735"/>
    </row>
    <row r="251" spans="1:14" s="126" customFormat="1" ht="17.25" customHeight="1">
      <c r="A251" s="104"/>
      <c r="B251" s="122">
        <v>6</v>
      </c>
      <c r="C251" s="122"/>
      <c r="D251" s="116"/>
      <c r="E251" s="111"/>
      <c r="F251" s="121"/>
      <c r="G251" s="127" t="s">
        <v>1796</v>
      </c>
      <c r="H251" s="108"/>
      <c r="I251" s="109"/>
      <c r="J251" s="562"/>
      <c r="K251" s="330"/>
      <c r="L251" s="330"/>
      <c r="M251" s="330"/>
      <c r="N251" s="735"/>
    </row>
    <row r="252" spans="1:14" ht="14.25" customHeight="1">
      <c r="A252" s="104"/>
      <c r="B252" s="122"/>
      <c r="C252" s="80"/>
      <c r="D252" s="116">
        <v>1</v>
      </c>
      <c r="E252" s="111"/>
      <c r="F252" s="121"/>
      <c r="G252" s="127"/>
      <c r="H252" s="108" t="s">
        <v>1761</v>
      </c>
      <c r="I252" s="109"/>
      <c r="J252" s="562"/>
      <c r="K252" s="330"/>
      <c r="L252" s="330"/>
      <c r="M252" s="330"/>
      <c r="N252" s="735"/>
    </row>
    <row r="253" spans="1:14" ht="14.25" customHeight="1">
      <c r="A253" s="104"/>
      <c r="B253" s="122"/>
      <c r="C253" s="80"/>
      <c r="D253" s="116"/>
      <c r="E253" s="111">
        <v>1</v>
      </c>
      <c r="F253" s="121"/>
      <c r="G253" s="127"/>
      <c r="H253" s="108"/>
      <c r="I253" s="109" t="s">
        <v>1762</v>
      </c>
      <c r="J253" s="562">
        <v>24677</v>
      </c>
      <c r="K253" s="330">
        <v>469</v>
      </c>
      <c r="L253" s="330">
        <v>26124</v>
      </c>
      <c r="M253" s="330">
        <v>25196</v>
      </c>
      <c r="N253" s="801">
        <f>M253/L253*100</f>
        <v>96.4477109171643</v>
      </c>
    </row>
    <row r="254" spans="1:14" ht="17.25" customHeight="1">
      <c r="A254" s="104"/>
      <c r="B254" s="122"/>
      <c r="C254" s="80"/>
      <c r="D254" s="116"/>
      <c r="E254" s="111">
        <v>2</v>
      </c>
      <c r="F254" s="121"/>
      <c r="G254" s="127"/>
      <c r="H254" s="108"/>
      <c r="I254" s="109" t="s">
        <v>1763</v>
      </c>
      <c r="J254" s="562">
        <v>8454</v>
      </c>
      <c r="K254" s="330">
        <v>132</v>
      </c>
      <c r="L254" s="330">
        <v>8814</v>
      </c>
      <c r="M254" s="330">
        <v>8682</v>
      </c>
      <c r="N254" s="801">
        <f>M254/L254*100</f>
        <v>98.50238257317903</v>
      </c>
    </row>
    <row r="255" spans="1:14" ht="17.25" customHeight="1">
      <c r="A255" s="104"/>
      <c r="B255" s="122"/>
      <c r="C255" s="80"/>
      <c r="D255" s="116"/>
      <c r="E255" s="111">
        <v>3</v>
      </c>
      <c r="F255" s="121"/>
      <c r="G255" s="127"/>
      <c r="H255" s="108"/>
      <c r="I255" s="109" t="s">
        <v>1764</v>
      </c>
      <c r="J255" s="562">
        <v>10339</v>
      </c>
      <c r="K255" s="330">
        <v>160</v>
      </c>
      <c r="L255" s="330">
        <v>10637</v>
      </c>
      <c r="M255" s="330">
        <v>10637</v>
      </c>
      <c r="N255" s="801">
        <f>M255/L255*100</f>
        <v>100</v>
      </c>
    </row>
    <row r="256" spans="1:14" ht="17.25" customHeight="1">
      <c r="A256" s="104"/>
      <c r="B256" s="122"/>
      <c r="C256" s="80"/>
      <c r="D256" s="116">
        <v>2</v>
      </c>
      <c r="E256" s="111"/>
      <c r="F256" s="121"/>
      <c r="G256" s="127"/>
      <c r="H256" s="108" t="s">
        <v>1771</v>
      </c>
      <c r="I256" s="109"/>
      <c r="J256" s="562"/>
      <c r="K256" s="330"/>
      <c r="L256" s="330"/>
      <c r="M256" s="330"/>
      <c r="N256" s="735"/>
    </row>
    <row r="257" spans="1:14" ht="15.75" customHeight="1">
      <c r="A257" s="104"/>
      <c r="B257" s="122"/>
      <c r="C257" s="80"/>
      <c r="D257" s="116"/>
      <c r="E257" s="111">
        <v>1</v>
      </c>
      <c r="F257" s="121"/>
      <c r="G257" s="127"/>
      <c r="H257" s="108"/>
      <c r="I257" s="109" t="s">
        <v>1772</v>
      </c>
      <c r="J257" s="562"/>
      <c r="K257" s="330"/>
      <c r="L257" s="330">
        <v>312</v>
      </c>
      <c r="M257" s="330">
        <v>312</v>
      </c>
      <c r="N257" s="801">
        <f>M257/L257*100</f>
        <v>100</v>
      </c>
    </row>
    <row r="258" spans="1:14" ht="15" customHeight="1">
      <c r="A258" s="104"/>
      <c r="B258" s="122"/>
      <c r="C258" s="80"/>
      <c r="D258" s="116"/>
      <c r="E258" s="111"/>
      <c r="F258" s="121"/>
      <c r="G258" s="127"/>
      <c r="H258" s="108"/>
      <c r="I258" s="109"/>
      <c r="J258" s="562"/>
      <c r="K258" s="330"/>
      <c r="L258" s="330"/>
      <c r="M258" s="330"/>
      <c r="N258" s="735"/>
    </row>
    <row r="259" spans="1:14" s="126" customFormat="1" ht="17.25" customHeight="1">
      <c r="A259" s="122"/>
      <c r="B259" s="122"/>
      <c r="C259" s="122"/>
      <c r="D259" s="116"/>
      <c r="E259" s="128"/>
      <c r="F259" s="129" t="s">
        <v>1791</v>
      </c>
      <c r="G259" s="129"/>
      <c r="H259" s="298"/>
      <c r="I259" s="129"/>
      <c r="J259" s="566">
        <f>SUM(J250:J258)</f>
        <v>43470</v>
      </c>
      <c r="K259" s="566">
        <f>SUM(K250:K258)</f>
        <v>761</v>
      </c>
      <c r="L259" s="566">
        <f>SUM(L250:L258)</f>
        <v>45887</v>
      </c>
      <c r="M259" s="566">
        <f>SUM(M250:M258)</f>
        <v>44827</v>
      </c>
      <c r="N259" s="869">
        <f>M259/L259*100</f>
        <v>97.68997755355548</v>
      </c>
    </row>
    <row r="260" spans="1:14" ht="14.25" customHeight="1">
      <c r="A260" s="104"/>
      <c r="B260" s="122"/>
      <c r="C260" s="80"/>
      <c r="D260" s="116"/>
      <c r="E260" s="111"/>
      <c r="F260" s="121"/>
      <c r="G260" s="127"/>
      <c r="H260" s="108"/>
      <c r="I260" s="109"/>
      <c r="J260" s="562"/>
      <c r="K260" s="330"/>
      <c r="L260" s="330"/>
      <c r="M260" s="330"/>
      <c r="N260" s="735"/>
    </row>
    <row r="261" spans="1:14" s="126" customFormat="1" ht="16.5" customHeight="1">
      <c r="A261" s="104"/>
      <c r="B261" s="122">
        <v>7</v>
      </c>
      <c r="C261" s="122"/>
      <c r="D261" s="116"/>
      <c r="E261" s="111"/>
      <c r="F261" s="121"/>
      <c r="G261" s="127" t="s">
        <v>1797</v>
      </c>
      <c r="H261" s="108"/>
      <c r="I261" s="109"/>
      <c r="J261" s="562"/>
      <c r="K261" s="330"/>
      <c r="L261" s="330"/>
      <c r="M261" s="330"/>
      <c r="N261" s="735"/>
    </row>
    <row r="262" spans="1:14" ht="16.5" customHeight="1">
      <c r="A262" s="104"/>
      <c r="B262" s="122"/>
      <c r="C262" s="80"/>
      <c r="D262" s="116">
        <v>1</v>
      </c>
      <c r="E262" s="111"/>
      <c r="F262" s="121"/>
      <c r="G262" s="127"/>
      <c r="H262" s="108" t="s">
        <v>1761</v>
      </c>
      <c r="I262" s="109"/>
      <c r="J262" s="562"/>
      <c r="K262" s="330"/>
      <c r="L262" s="330"/>
      <c r="M262" s="330"/>
      <c r="N262" s="735"/>
    </row>
    <row r="263" spans="1:14" ht="16.5" customHeight="1">
      <c r="A263" s="104"/>
      <c r="B263" s="122"/>
      <c r="C263" s="80"/>
      <c r="D263" s="116"/>
      <c r="E263" s="111">
        <v>1</v>
      </c>
      <c r="F263" s="121"/>
      <c r="G263" s="127"/>
      <c r="H263" s="108"/>
      <c r="I263" s="109" t="s">
        <v>1762</v>
      </c>
      <c r="J263" s="562">
        <v>29564</v>
      </c>
      <c r="K263" s="330">
        <v>224</v>
      </c>
      <c r="L263" s="330">
        <v>30990</v>
      </c>
      <c r="M263" s="330">
        <v>30505</v>
      </c>
      <c r="N263" s="801">
        <f>M263/L263*100</f>
        <v>98.4349790254921</v>
      </c>
    </row>
    <row r="264" spans="1:14" ht="16.5" customHeight="1">
      <c r="A264" s="104"/>
      <c r="B264" s="122"/>
      <c r="C264" s="80"/>
      <c r="D264" s="116"/>
      <c r="E264" s="111">
        <v>2</v>
      </c>
      <c r="F264" s="121"/>
      <c r="G264" s="127"/>
      <c r="H264" s="108"/>
      <c r="I264" s="109" t="s">
        <v>1763</v>
      </c>
      <c r="J264" s="562">
        <v>10107</v>
      </c>
      <c r="K264" s="330">
        <v>72</v>
      </c>
      <c r="L264" s="330">
        <v>10454</v>
      </c>
      <c r="M264" s="330">
        <v>10452</v>
      </c>
      <c r="N264" s="801">
        <f>M264/L264*100</f>
        <v>99.98086856705567</v>
      </c>
    </row>
    <row r="265" spans="1:14" ht="16.5" customHeight="1">
      <c r="A265" s="104"/>
      <c r="B265" s="122"/>
      <c r="C265" s="80"/>
      <c r="D265" s="116"/>
      <c r="E265" s="111">
        <v>3</v>
      </c>
      <c r="F265" s="121"/>
      <c r="G265" s="127"/>
      <c r="H265" s="108"/>
      <c r="I265" s="109" t="s">
        <v>1764</v>
      </c>
      <c r="J265" s="562">
        <v>7929</v>
      </c>
      <c r="K265" s="330">
        <v>374</v>
      </c>
      <c r="L265" s="330">
        <v>9120</v>
      </c>
      <c r="M265" s="330">
        <v>8817</v>
      </c>
      <c r="N265" s="801">
        <f>M265/L265*100</f>
        <v>96.67763157894737</v>
      </c>
    </row>
    <row r="266" spans="1:14" ht="13.5" customHeight="1">
      <c r="A266" s="104"/>
      <c r="B266" s="122"/>
      <c r="C266" s="80"/>
      <c r="D266" s="116">
        <v>2</v>
      </c>
      <c r="E266" s="111"/>
      <c r="F266" s="121"/>
      <c r="G266" s="127"/>
      <c r="H266" s="108" t="s">
        <v>1771</v>
      </c>
      <c r="I266" s="109"/>
      <c r="J266" s="562"/>
      <c r="K266" s="330"/>
      <c r="L266" s="330"/>
      <c r="M266" s="330"/>
      <c r="N266" s="735"/>
    </row>
    <row r="267" spans="1:14" ht="13.5" customHeight="1">
      <c r="A267" s="104"/>
      <c r="B267" s="122"/>
      <c r="C267" s="80"/>
      <c r="D267" s="116"/>
      <c r="E267" s="111">
        <v>1</v>
      </c>
      <c r="F267" s="121"/>
      <c r="G267" s="127"/>
      <c r="H267" s="108"/>
      <c r="I267" s="109" t="s">
        <v>1772</v>
      </c>
      <c r="J267" s="562"/>
      <c r="K267" s="330"/>
      <c r="L267" s="330">
        <v>330</v>
      </c>
      <c r="M267" s="330">
        <v>330</v>
      </c>
      <c r="N267" s="801">
        <f>M267/L267*100</f>
        <v>100</v>
      </c>
    </row>
    <row r="268" spans="1:14" ht="13.5" customHeight="1">
      <c r="A268" s="104"/>
      <c r="B268" s="122"/>
      <c r="C268" s="80"/>
      <c r="D268" s="116"/>
      <c r="E268" s="111">
        <v>2</v>
      </c>
      <c r="F268" s="121"/>
      <c r="G268" s="127"/>
      <c r="H268" s="108"/>
      <c r="I268" s="109" t="s">
        <v>1774</v>
      </c>
      <c r="J268" s="562"/>
      <c r="K268" s="333"/>
      <c r="L268" s="330">
        <v>400</v>
      </c>
      <c r="M268" s="330"/>
      <c r="N268" s="801">
        <f>M268/L268*100</f>
        <v>0</v>
      </c>
    </row>
    <row r="269" spans="1:14" ht="14.25" customHeight="1">
      <c r="A269" s="104"/>
      <c r="B269" s="122"/>
      <c r="C269" s="80"/>
      <c r="D269" s="116"/>
      <c r="E269" s="111"/>
      <c r="F269" s="121"/>
      <c r="G269" s="127"/>
      <c r="H269" s="108"/>
      <c r="I269" s="109"/>
      <c r="J269" s="562"/>
      <c r="K269" s="330"/>
      <c r="L269" s="330"/>
      <c r="M269" s="330"/>
      <c r="N269" s="735"/>
    </row>
    <row r="270" spans="1:14" s="126" customFormat="1" ht="16.5" customHeight="1">
      <c r="A270" s="122"/>
      <c r="B270" s="122"/>
      <c r="C270" s="122"/>
      <c r="D270" s="116"/>
      <c r="E270" s="128"/>
      <c r="F270" s="129" t="s">
        <v>1791</v>
      </c>
      <c r="G270" s="129"/>
      <c r="H270" s="298"/>
      <c r="I270" s="129"/>
      <c r="J270" s="566">
        <f>SUM(J260:J269)</f>
        <v>47600</v>
      </c>
      <c r="K270" s="566">
        <f>SUM(K260:K269)</f>
        <v>670</v>
      </c>
      <c r="L270" s="566">
        <f>SUM(L260:L269)</f>
        <v>51294</v>
      </c>
      <c r="M270" s="566">
        <f>SUM(M260:M269)</f>
        <v>50104</v>
      </c>
      <c r="N270" s="869">
        <f>M270/L270*100</f>
        <v>97.68004055055172</v>
      </c>
    </row>
    <row r="271" spans="1:14" ht="12.75" customHeight="1">
      <c r="A271" s="104"/>
      <c r="B271" s="122"/>
      <c r="C271" s="80"/>
      <c r="D271" s="116"/>
      <c r="E271" s="111"/>
      <c r="F271" s="121"/>
      <c r="G271" s="127"/>
      <c r="H271" s="108"/>
      <c r="I271" s="112"/>
      <c r="J271" s="564"/>
      <c r="K271" s="334"/>
      <c r="L271" s="334"/>
      <c r="M271" s="334"/>
      <c r="N271" s="737"/>
    </row>
    <row r="272" spans="1:14" s="126" customFormat="1" ht="13.5" customHeight="1">
      <c r="A272" s="104"/>
      <c r="B272" s="122">
        <v>8</v>
      </c>
      <c r="C272" s="122"/>
      <c r="D272" s="116"/>
      <c r="E272" s="111"/>
      <c r="F272" s="121"/>
      <c r="G272" s="127" t="s">
        <v>1798</v>
      </c>
      <c r="H272" s="108"/>
      <c r="I272" s="109"/>
      <c r="J272" s="562"/>
      <c r="K272" s="330"/>
      <c r="L272" s="330"/>
      <c r="M272" s="330"/>
      <c r="N272" s="735"/>
    </row>
    <row r="273" spans="1:14" ht="13.5" customHeight="1">
      <c r="A273" s="104"/>
      <c r="B273" s="122"/>
      <c r="C273" s="80"/>
      <c r="D273" s="116">
        <v>1</v>
      </c>
      <c r="E273" s="111"/>
      <c r="F273" s="121"/>
      <c r="G273" s="127"/>
      <c r="H273" s="108" t="s">
        <v>1761</v>
      </c>
      <c r="I273" s="109"/>
      <c r="J273" s="562"/>
      <c r="K273" s="330"/>
      <c r="L273" s="330"/>
      <c r="M273" s="330"/>
      <c r="N273" s="735"/>
    </row>
    <row r="274" spans="1:14" ht="13.5" customHeight="1">
      <c r="A274" s="104"/>
      <c r="B274" s="122"/>
      <c r="C274" s="80"/>
      <c r="D274" s="116"/>
      <c r="E274" s="111">
        <v>1</v>
      </c>
      <c r="F274" s="121"/>
      <c r="G274" s="127"/>
      <c r="H274" s="108"/>
      <c r="I274" s="109" t="s">
        <v>1762</v>
      </c>
      <c r="J274" s="562">
        <v>18743</v>
      </c>
      <c r="K274" s="330">
        <v>218</v>
      </c>
      <c r="L274" s="330">
        <v>19746</v>
      </c>
      <c r="M274" s="330">
        <v>19373</v>
      </c>
      <c r="N274" s="801">
        <f>M274/L274*100</f>
        <v>98.11100982477464</v>
      </c>
    </row>
    <row r="275" spans="1:14" ht="13.5" customHeight="1">
      <c r="A275" s="104"/>
      <c r="B275" s="122"/>
      <c r="C275" s="80"/>
      <c r="D275" s="116"/>
      <c r="E275" s="111">
        <v>2</v>
      </c>
      <c r="F275" s="121"/>
      <c r="G275" s="127"/>
      <c r="H275" s="108"/>
      <c r="I275" s="109" t="s">
        <v>1763</v>
      </c>
      <c r="J275" s="562">
        <v>6333</v>
      </c>
      <c r="K275" s="330">
        <v>52</v>
      </c>
      <c r="L275" s="330">
        <v>6569</v>
      </c>
      <c r="M275" s="330">
        <v>6568</v>
      </c>
      <c r="N275" s="801">
        <f>M275/L275*100</f>
        <v>99.984776982798</v>
      </c>
    </row>
    <row r="276" spans="1:14" ht="13.5" customHeight="1">
      <c r="A276" s="104"/>
      <c r="B276" s="122"/>
      <c r="C276" s="80"/>
      <c r="D276" s="116"/>
      <c r="E276" s="111">
        <v>3</v>
      </c>
      <c r="F276" s="121"/>
      <c r="G276" s="127"/>
      <c r="H276" s="108"/>
      <c r="I276" s="109" t="s">
        <v>1764</v>
      </c>
      <c r="J276" s="562">
        <v>3522</v>
      </c>
      <c r="K276" s="330">
        <v>42</v>
      </c>
      <c r="L276" s="330">
        <v>3908</v>
      </c>
      <c r="M276" s="330">
        <v>3907</v>
      </c>
      <c r="N276" s="801">
        <f>M276/L276*100</f>
        <v>99.97441146366428</v>
      </c>
    </row>
    <row r="277" spans="1:14" ht="13.5" customHeight="1">
      <c r="A277" s="104"/>
      <c r="B277" s="122"/>
      <c r="C277" s="80"/>
      <c r="D277" s="116">
        <v>2</v>
      </c>
      <c r="E277" s="111"/>
      <c r="F277" s="121"/>
      <c r="G277" s="127"/>
      <c r="H277" s="108" t="s">
        <v>1771</v>
      </c>
      <c r="I277" s="109"/>
      <c r="J277" s="562"/>
      <c r="K277" s="330"/>
      <c r="L277" s="330"/>
      <c r="M277" s="330"/>
      <c r="N277" s="735"/>
    </row>
    <row r="278" spans="1:14" ht="13.5" customHeight="1">
      <c r="A278" s="104"/>
      <c r="B278" s="122"/>
      <c r="C278" s="80"/>
      <c r="D278" s="116"/>
      <c r="E278" s="111">
        <v>1</v>
      </c>
      <c r="F278" s="121"/>
      <c r="G278" s="127"/>
      <c r="H278" s="108"/>
      <c r="I278" s="109" t="s">
        <v>1772</v>
      </c>
      <c r="J278" s="562"/>
      <c r="K278" s="333"/>
      <c r="L278" s="330">
        <v>420</v>
      </c>
      <c r="M278" s="330">
        <v>420</v>
      </c>
      <c r="N278" s="801">
        <f>M278/L278*100</f>
        <v>100</v>
      </c>
    </row>
    <row r="279" spans="1:14" ht="15" customHeight="1">
      <c r="A279" s="104"/>
      <c r="B279" s="122"/>
      <c r="C279" s="80"/>
      <c r="D279" s="116"/>
      <c r="E279" s="111"/>
      <c r="F279" s="121"/>
      <c r="G279" s="127"/>
      <c r="H279" s="108"/>
      <c r="I279" s="109"/>
      <c r="J279" s="562"/>
      <c r="K279" s="330"/>
      <c r="L279" s="330"/>
      <c r="M279" s="330"/>
      <c r="N279" s="735"/>
    </row>
    <row r="280" spans="1:14" s="126" customFormat="1" ht="13.5" customHeight="1">
      <c r="A280" s="122"/>
      <c r="B280" s="122"/>
      <c r="C280" s="122"/>
      <c r="D280" s="116"/>
      <c r="E280" s="128"/>
      <c r="F280" s="129" t="s">
        <v>1791</v>
      </c>
      <c r="G280" s="129"/>
      <c r="H280" s="298"/>
      <c r="I280" s="129"/>
      <c r="J280" s="566">
        <f>SUM(J271:J279)</f>
        <v>28598</v>
      </c>
      <c r="K280" s="566">
        <f>SUM(K271:K279)</f>
        <v>312</v>
      </c>
      <c r="L280" s="566">
        <f>SUM(L271:L279)</f>
        <v>30643</v>
      </c>
      <c r="M280" s="566">
        <f>SUM(M271:M279)</f>
        <v>30268</v>
      </c>
      <c r="N280" s="869">
        <f>M280/L280*100</f>
        <v>98.77622948144764</v>
      </c>
    </row>
    <row r="281" spans="1:14" ht="13.5" customHeight="1">
      <c r="A281" s="104"/>
      <c r="B281" s="122"/>
      <c r="C281" s="80"/>
      <c r="D281" s="116"/>
      <c r="E281" s="111"/>
      <c r="F281" s="121"/>
      <c r="G281" s="127"/>
      <c r="H281" s="108"/>
      <c r="I281" s="109"/>
      <c r="J281" s="562"/>
      <c r="K281" s="330"/>
      <c r="L281" s="330"/>
      <c r="M281" s="330"/>
      <c r="N281" s="735"/>
    </row>
    <row r="282" spans="1:14" s="126" customFormat="1" ht="13.5" customHeight="1">
      <c r="A282" s="104"/>
      <c r="B282" s="122">
        <v>9</v>
      </c>
      <c r="C282" s="122"/>
      <c r="D282" s="116"/>
      <c r="E282" s="111"/>
      <c r="F282" s="121"/>
      <c r="G282" s="127" t="s">
        <v>1807</v>
      </c>
      <c r="H282" s="108"/>
      <c r="I282" s="109"/>
      <c r="J282" s="562"/>
      <c r="K282" s="330"/>
      <c r="L282" s="330"/>
      <c r="M282" s="330"/>
      <c r="N282" s="735"/>
    </row>
    <row r="283" spans="1:14" ht="13.5" customHeight="1">
      <c r="A283" s="104"/>
      <c r="B283" s="122"/>
      <c r="C283" s="80"/>
      <c r="D283" s="116">
        <v>1</v>
      </c>
      <c r="E283" s="111"/>
      <c r="F283" s="121"/>
      <c r="G283" s="127"/>
      <c r="H283" s="108" t="s">
        <v>1761</v>
      </c>
      <c r="I283" s="109"/>
      <c r="J283" s="562"/>
      <c r="K283" s="330"/>
      <c r="L283" s="330"/>
      <c r="M283" s="330"/>
      <c r="N283" s="735"/>
    </row>
    <row r="284" spans="1:14" ht="13.5" customHeight="1">
      <c r="A284" s="104"/>
      <c r="B284" s="122"/>
      <c r="C284" s="80"/>
      <c r="D284" s="116"/>
      <c r="E284" s="111">
        <v>1</v>
      </c>
      <c r="F284" s="121"/>
      <c r="G284" s="127"/>
      <c r="H284" s="108"/>
      <c r="I284" s="109" t="s">
        <v>1762</v>
      </c>
      <c r="J284" s="562">
        <v>31138</v>
      </c>
      <c r="K284" s="330">
        <v>74</v>
      </c>
      <c r="L284" s="330">
        <v>32397</v>
      </c>
      <c r="M284" s="330">
        <v>31606</v>
      </c>
      <c r="N284" s="801">
        <f>M284/L284*100</f>
        <v>97.55841590270704</v>
      </c>
    </row>
    <row r="285" spans="1:14" ht="13.5" customHeight="1">
      <c r="A285" s="104"/>
      <c r="B285" s="122"/>
      <c r="C285" s="80"/>
      <c r="D285" s="116"/>
      <c r="E285" s="111">
        <v>2</v>
      </c>
      <c r="F285" s="121"/>
      <c r="G285" s="127"/>
      <c r="H285" s="108"/>
      <c r="I285" s="109" t="s">
        <v>1763</v>
      </c>
      <c r="J285" s="562">
        <v>10485</v>
      </c>
      <c r="K285" s="330">
        <v>24</v>
      </c>
      <c r="L285" s="330">
        <v>10765</v>
      </c>
      <c r="M285" s="330">
        <v>10762</v>
      </c>
      <c r="N285" s="801">
        <f>M285/L285*100</f>
        <v>99.97213190896423</v>
      </c>
    </row>
    <row r="286" spans="1:14" ht="13.5" customHeight="1">
      <c r="A286" s="104"/>
      <c r="B286" s="122"/>
      <c r="C286" s="80"/>
      <c r="D286" s="116"/>
      <c r="E286" s="111">
        <v>3</v>
      </c>
      <c r="F286" s="121"/>
      <c r="G286" s="127"/>
      <c r="H286" s="108"/>
      <c r="I286" s="109" t="s">
        <v>1764</v>
      </c>
      <c r="J286" s="562">
        <v>8521</v>
      </c>
      <c r="K286" s="330">
        <v>78</v>
      </c>
      <c r="L286" s="330">
        <v>9947</v>
      </c>
      <c r="M286" s="330">
        <v>9946</v>
      </c>
      <c r="N286" s="801">
        <f>M286/L286*100</f>
        <v>99.98994671760329</v>
      </c>
    </row>
    <row r="287" spans="1:14" ht="13.5" customHeight="1">
      <c r="A287" s="104"/>
      <c r="B287" s="122"/>
      <c r="C287" s="80"/>
      <c r="D287" s="116">
        <v>2</v>
      </c>
      <c r="E287" s="111"/>
      <c r="F287" s="121"/>
      <c r="G287" s="127"/>
      <c r="H287" s="108" t="s">
        <v>1771</v>
      </c>
      <c r="I287" s="109"/>
      <c r="J287" s="562"/>
      <c r="K287" s="330"/>
      <c r="L287" s="330"/>
      <c r="M287" s="330"/>
      <c r="N287" s="735"/>
    </row>
    <row r="288" spans="1:14" ht="13.5" customHeight="1">
      <c r="A288" s="104"/>
      <c r="B288" s="122"/>
      <c r="C288" s="80"/>
      <c r="D288" s="116"/>
      <c r="E288" s="111">
        <v>1</v>
      </c>
      <c r="F288" s="121"/>
      <c r="G288" s="127"/>
      <c r="H288" s="108"/>
      <c r="I288" s="109" t="s">
        <v>1772</v>
      </c>
      <c r="J288" s="562"/>
      <c r="K288" s="330"/>
      <c r="L288" s="330">
        <v>325</v>
      </c>
      <c r="M288" s="330">
        <v>325</v>
      </c>
      <c r="N288" s="801">
        <f>M288/L288*100</f>
        <v>100</v>
      </c>
    </row>
    <row r="289" spans="1:14" ht="15" customHeight="1">
      <c r="A289" s="104"/>
      <c r="B289" s="122"/>
      <c r="C289" s="80"/>
      <c r="D289" s="116"/>
      <c r="E289" s="111"/>
      <c r="F289" s="121"/>
      <c r="G289" s="127"/>
      <c r="H289" s="108"/>
      <c r="I289" s="109"/>
      <c r="J289" s="562"/>
      <c r="K289" s="330"/>
      <c r="L289" s="330"/>
      <c r="M289" s="330"/>
      <c r="N289" s="735"/>
    </row>
    <row r="290" spans="1:14" s="126" customFormat="1" ht="13.5" customHeight="1">
      <c r="A290" s="122"/>
      <c r="B290" s="122"/>
      <c r="C290" s="122"/>
      <c r="D290" s="116"/>
      <c r="E290" s="128"/>
      <c r="F290" s="129" t="s">
        <v>1791</v>
      </c>
      <c r="G290" s="129"/>
      <c r="H290" s="298"/>
      <c r="I290" s="129"/>
      <c r="J290" s="566">
        <f>SUM(J281:J289)</f>
        <v>50144</v>
      </c>
      <c r="K290" s="566">
        <f>SUM(K281:K289)</f>
        <v>176</v>
      </c>
      <c r="L290" s="566">
        <f>SUM(L281:L289)</f>
        <v>53434</v>
      </c>
      <c r="M290" s="566">
        <f>SUM(M281:M289)</f>
        <v>52639</v>
      </c>
      <c r="N290" s="869">
        <f>M290/L290*100</f>
        <v>98.51218325410788</v>
      </c>
    </row>
    <row r="291" spans="1:14" ht="13.5" customHeight="1">
      <c r="A291" s="104"/>
      <c r="B291" s="122"/>
      <c r="C291" s="80"/>
      <c r="D291" s="116"/>
      <c r="E291" s="111"/>
      <c r="F291" s="120"/>
      <c r="G291" s="127"/>
      <c r="H291" s="108"/>
      <c r="I291" s="109"/>
      <c r="J291" s="562"/>
      <c r="K291" s="330"/>
      <c r="L291" s="330"/>
      <c r="M291" s="330"/>
      <c r="N291" s="735"/>
    </row>
    <row r="292" spans="1:14" s="126" customFormat="1" ht="13.5" customHeight="1">
      <c r="A292" s="104"/>
      <c r="B292" s="122">
        <v>10</v>
      </c>
      <c r="C292" s="122"/>
      <c r="D292" s="116"/>
      <c r="E292" s="111"/>
      <c r="F292" s="121"/>
      <c r="G292" s="127" t="s">
        <v>1808</v>
      </c>
      <c r="H292" s="108"/>
      <c r="I292" s="109"/>
      <c r="J292" s="562"/>
      <c r="K292" s="330"/>
      <c r="L292" s="330"/>
      <c r="M292" s="330"/>
      <c r="N292" s="735"/>
    </row>
    <row r="293" spans="1:14" ht="13.5" customHeight="1">
      <c r="A293" s="104"/>
      <c r="B293" s="122"/>
      <c r="C293" s="80"/>
      <c r="D293" s="116">
        <v>1</v>
      </c>
      <c r="E293" s="111"/>
      <c r="F293" s="121"/>
      <c r="G293" s="127"/>
      <c r="H293" s="108" t="s">
        <v>1761</v>
      </c>
      <c r="I293" s="109"/>
      <c r="J293" s="562"/>
      <c r="K293" s="330"/>
      <c r="L293" s="330"/>
      <c r="M293" s="330"/>
      <c r="N293" s="735"/>
    </row>
    <row r="294" spans="1:14" ht="13.5" customHeight="1">
      <c r="A294" s="104"/>
      <c r="B294" s="122"/>
      <c r="C294" s="80"/>
      <c r="D294" s="116"/>
      <c r="E294" s="111">
        <v>1</v>
      </c>
      <c r="F294" s="121"/>
      <c r="G294" s="127"/>
      <c r="H294" s="108"/>
      <c r="I294" s="109" t="s">
        <v>1762</v>
      </c>
      <c r="J294" s="562">
        <v>23684</v>
      </c>
      <c r="K294" s="330">
        <v>890</v>
      </c>
      <c r="L294" s="330">
        <v>25506</v>
      </c>
      <c r="M294" s="330">
        <v>25287</v>
      </c>
      <c r="N294" s="801">
        <f>M294/L294*100</f>
        <v>99.14137849917667</v>
      </c>
    </row>
    <row r="295" spans="1:14" ht="13.5" customHeight="1">
      <c r="A295" s="104"/>
      <c r="B295" s="122"/>
      <c r="C295" s="80"/>
      <c r="D295" s="116"/>
      <c r="E295" s="111">
        <v>2</v>
      </c>
      <c r="F295" s="121"/>
      <c r="G295" s="127"/>
      <c r="H295" s="108"/>
      <c r="I295" s="109" t="s">
        <v>1763</v>
      </c>
      <c r="J295" s="562">
        <v>8061</v>
      </c>
      <c r="K295" s="330">
        <v>284</v>
      </c>
      <c r="L295" s="330">
        <v>8559</v>
      </c>
      <c r="M295" s="330">
        <v>8559</v>
      </c>
      <c r="N295" s="801">
        <f>M295/L295*100</f>
        <v>100</v>
      </c>
    </row>
    <row r="296" spans="1:14" ht="13.5" customHeight="1">
      <c r="A296" s="104"/>
      <c r="B296" s="122"/>
      <c r="C296" s="80"/>
      <c r="D296" s="116"/>
      <c r="E296" s="111">
        <v>3</v>
      </c>
      <c r="F296" s="121"/>
      <c r="G296" s="127"/>
      <c r="H296" s="108"/>
      <c r="I296" s="109" t="s">
        <v>1764</v>
      </c>
      <c r="J296" s="562">
        <v>7164</v>
      </c>
      <c r="K296" s="330">
        <v>529</v>
      </c>
      <c r="L296" s="330">
        <v>7800</v>
      </c>
      <c r="M296" s="330">
        <v>7596</v>
      </c>
      <c r="N296" s="801">
        <f>M296/L296*100</f>
        <v>97.38461538461539</v>
      </c>
    </row>
    <row r="297" spans="1:14" ht="13.5" customHeight="1">
      <c r="A297" s="104"/>
      <c r="B297" s="122"/>
      <c r="C297" s="80"/>
      <c r="D297" s="116">
        <v>2</v>
      </c>
      <c r="E297" s="111"/>
      <c r="F297" s="121"/>
      <c r="G297" s="127"/>
      <c r="H297" s="108" t="s">
        <v>1771</v>
      </c>
      <c r="I297" s="109"/>
      <c r="J297" s="562"/>
      <c r="K297" s="330"/>
      <c r="L297" s="330"/>
      <c r="M297" s="330"/>
      <c r="N297" s="735"/>
    </row>
    <row r="298" spans="1:14" ht="13.5" customHeight="1">
      <c r="A298" s="104"/>
      <c r="B298" s="122"/>
      <c r="C298" s="80"/>
      <c r="D298" s="116"/>
      <c r="E298" s="111">
        <v>1</v>
      </c>
      <c r="F298" s="121"/>
      <c r="G298" s="127"/>
      <c r="H298" s="108"/>
      <c r="I298" s="109" t="s">
        <v>1772</v>
      </c>
      <c r="J298" s="562"/>
      <c r="K298" s="330"/>
      <c r="L298" s="330">
        <v>264</v>
      </c>
      <c r="M298" s="330">
        <v>239</v>
      </c>
      <c r="N298" s="801">
        <f>M298/L298*100</f>
        <v>90.53030303030303</v>
      </c>
    </row>
    <row r="299" spans="1:14" ht="17.25" customHeight="1">
      <c r="A299" s="104"/>
      <c r="B299" s="122"/>
      <c r="C299" s="80"/>
      <c r="D299" s="116"/>
      <c r="E299" s="111"/>
      <c r="F299" s="120"/>
      <c r="G299" s="127"/>
      <c r="H299" s="108"/>
      <c r="I299" s="109"/>
      <c r="J299" s="562"/>
      <c r="K299" s="330"/>
      <c r="L299" s="330"/>
      <c r="M299" s="330"/>
      <c r="N299" s="735"/>
    </row>
    <row r="300" spans="1:14" s="126" customFormat="1" ht="13.5" customHeight="1">
      <c r="A300" s="122"/>
      <c r="B300" s="122"/>
      <c r="C300" s="122"/>
      <c r="D300" s="116"/>
      <c r="E300" s="128"/>
      <c r="F300" s="129" t="s">
        <v>1791</v>
      </c>
      <c r="G300" s="129"/>
      <c r="H300" s="298"/>
      <c r="I300" s="129"/>
      <c r="J300" s="566">
        <f>SUM(J291:J297)</f>
        <v>38909</v>
      </c>
      <c r="K300" s="566">
        <f>SUM(K291:K297)</f>
        <v>1703</v>
      </c>
      <c r="L300" s="566">
        <f>SUM(L291:L298)</f>
        <v>42129</v>
      </c>
      <c r="M300" s="566">
        <f>SUM(M291:M298)</f>
        <v>41681</v>
      </c>
      <c r="N300" s="869">
        <f>M300/L300*100</f>
        <v>98.93659949203636</v>
      </c>
    </row>
    <row r="301" spans="1:14" ht="14.25" customHeight="1">
      <c r="A301" s="104"/>
      <c r="B301" s="122"/>
      <c r="C301" s="80"/>
      <c r="D301" s="116"/>
      <c r="E301" s="111"/>
      <c r="F301" s="121"/>
      <c r="G301" s="127"/>
      <c r="H301" s="108"/>
      <c r="I301" s="109"/>
      <c r="J301" s="562"/>
      <c r="K301" s="330"/>
      <c r="L301" s="330"/>
      <c r="M301" s="330"/>
      <c r="N301" s="735"/>
    </row>
    <row r="302" spans="1:14" ht="13.5" customHeight="1">
      <c r="A302" s="104"/>
      <c r="B302" s="122">
        <v>11</v>
      </c>
      <c r="C302" s="80"/>
      <c r="D302" s="116"/>
      <c r="E302" s="111"/>
      <c r="F302" s="121"/>
      <c r="G302" s="127" t="s">
        <v>1721</v>
      </c>
      <c r="H302" s="108"/>
      <c r="I302" s="109"/>
      <c r="J302" s="562"/>
      <c r="K302" s="330"/>
      <c r="L302" s="330"/>
      <c r="M302" s="330"/>
      <c r="N302" s="735"/>
    </row>
    <row r="303" spans="1:14" ht="13.5" customHeight="1">
      <c r="A303" s="104"/>
      <c r="B303" s="122"/>
      <c r="C303" s="80"/>
      <c r="D303" s="116">
        <v>1</v>
      </c>
      <c r="E303" s="111"/>
      <c r="F303" s="121"/>
      <c r="G303" s="127"/>
      <c r="H303" s="108" t="s">
        <v>1761</v>
      </c>
      <c r="I303" s="109"/>
      <c r="J303" s="562"/>
      <c r="K303" s="330"/>
      <c r="L303" s="330"/>
      <c r="M303" s="330"/>
      <c r="N303" s="735"/>
    </row>
    <row r="304" spans="1:14" ht="13.5" customHeight="1">
      <c r="A304" s="104"/>
      <c r="B304" s="122"/>
      <c r="C304" s="80"/>
      <c r="D304" s="116"/>
      <c r="E304" s="111">
        <v>1</v>
      </c>
      <c r="F304" s="121"/>
      <c r="G304" s="127"/>
      <c r="H304" s="108"/>
      <c r="I304" s="109" t="s">
        <v>1762</v>
      </c>
      <c r="J304" s="562">
        <v>23486</v>
      </c>
      <c r="K304" s="330">
        <v>74</v>
      </c>
      <c r="L304" s="330">
        <v>24518</v>
      </c>
      <c r="M304" s="330">
        <v>23795</v>
      </c>
      <c r="N304" s="801">
        <f>M304/L304*100</f>
        <v>97.05114609674524</v>
      </c>
    </row>
    <row r="305" spans="1:14" ht="13.5" customHeight="1">
      <c r="A305" s="104"/>
      <c r="B305" s="122"/>
      <c r="C305" s="80"/>
      <c r="D305" s="116"/>
      <c r="E305" s="111">
        <v>2</v>
      </c>
      <c r="F305" s="121"/>
      <c r="G305" s="127"/>
      <c r="H305" s="108"/>
      <c r="I305" s="109" t="s">
        <v>1763</v>
      </c>
      <c r="J305" s="562">
        <v>7972</v>
      </c>
      <c r="K305" s="330">
        <v>24</v>
      </c>
      <c r="L305" s="330">
        <v>8215</v>
      </c>
      <c r="M305" s="330">
        <v>8141</v>
      </c>
      <c r="N305" s="801">
        <f>M305/L305*100</f>
        <v>99.09920876445526</v>
      </c>
    </row>
    <row r="306" spans="1:14" ht="13.5" customHeight="1">
      <c r="A306" s="104"/>
      <c r="B306" s="122"/>
      <c r="C306" s="80"/>
      <c r="D306" s="116"/>
      <c r="E306" s="111">
        <v>3</v>
      </c>
      <c r="F306" s="121"/>
      <c r="G306" s="127"/>
      <c r="H306" s="108"/>
      <c r="I306" s="109" t="s">
        <v>1764</v>
      </c>
      <c r="J306" s="562">
        <v>8821</v>
      </c>
      <c r="K306" s="330">
        <v>151</v>
      </c>
      <c r="L306" s="330">
        <v>9724</v>
      </c>
      <c r="M306" s="330">
        <v>9724</v>
      </c>
      <c r="N306" s="801">
        <f>M306/L306*100</f>
        <v>100</v>
      </c>
    </row>
    <row r="307" spans="1:14" ht="7.5" customHeight="1">
      <c r="A307" s="104"/>
      <c r="B307" s="122"/>
      <c r="C307" s="80"/>
      <c r="D307" s="116"/>
      <c r="E307" s="111"/>
      <c r="F307" s="121"/>
      <c r="G307" s="127"/>
      <c r="H307" s="108"/>
      <c r="I307" s="109"/>
      <c r="J307" s="562"/>
      <c r="K307" s="330"/>
      <c r="L307" s="330"/>
      <c r="M307" s="330"/>
      <c r="N307" s="738"/>
    </row>
    <row r="308" spans="1:14" s="126" customFormat="1" ht="17.25" customHeight="1">
      <c r="A308" s="122"/>
      <c r="B308" s="122"/>
      <c r="C308" s="122"/>
      <c r="D308" s="116"/>
      <c r="E308" s="128"/>
      <c r="F308" s="129" t="s">
        <v>1791</v>
      </c>
      <c r="G308" s="129"/>
      <c r="H308" s="298"/>
      <c r="I308" s="129"/>
      <c r="J308" s="566">
        <f>SUM(J301:J307)</f>
        <v>40279</v>
      </c>
      <c r="K308" s="566">
        <f>SUM(K301:K307)</f>
        <v>249</v>
      </c>
      <c r="L308" s="566">
        <f>SUM(L301:L307)</f>
        <v>42457</v>
      </c>
      <c r="M308" s="566">
        <f>SUM(M301:M307)</f>
        <v>41660</v>
      </c>
      <c r="N308" s="869">
        <f>M308/L308*100</f>
        <v>98.12280660432909</v>
      </c>
    </row>
    <row r="309" spans="1:14" ht="11.25" customHeight="1">
      <c r="A309" s="104"/>
      <c r="B309" s="122"/>
      <c r="C309" s="80"/>
      <c r="D309" s="116"/>
      <c r="E309" s="111"/>
      <c r="F309" s="121"/>
      <c r="G309" s="127"/>
      <c r="H309" s="108"/>
      <c r="I309" s="109"/>
      <c r="J309" s="562"/>
      <c r="K309" s="330"/>
      <c r="L309" s="330"/>
      <c r="M309" s="330"/>
      <c r="N309" s="735"/>
    </row>
    <row r="310" spans="1:14" ht="13.5" customHeight="1">
      <c r="A310" s="104"/>
      <c r="B310" s="122">
        <v>12</v>
      </c>
      <c r="C310" s="80"/>
      <c r="D310" s="116"/>
      <c r="E310" s="111"/>
      <c r="F310" s="121"/>
      <c r="G310" s="127" t="s">
        <v>1809</v>
      </c>
      <c r="H310" s="108"/>
      <c r="I310" s="109"/>
      <c r="J310" s="562"/>
      <c r="K310" s="330"/>
      <c r="L310" s="330"/>
      <c r="M310" s="330"/>
      <c r="N310" s="735"/>
    </row>
    <row r="311" spans="1:14" ht="13.5" customHeight="1">
      <c r="A311" s="104"/>
      <c r="B311" s="122"/>
      <c r="C311" s="80"/>
      <c r="D311" s="116">
        <v>1</v>
      </c>
      <c r="E311" s="111"/>
      <c r="F311" s="121"/>
      <c r="G311" s="127"/>
      <c r="H311" s="108" t="s">
        <v>1761</v>
      </c>
      <c r="I311" s="109"/>
      <c r="J311" s="562"/>
      <c r="K311" s="331"/>
      <c r="L311" s="330"/>
      <c r="M311" s="330"/>
      <c r="N311" s="735"/>
    </row>
    <row r="312" spans="1:14" ht="13.5" customHeight="1">
      <c r="A312" s="104"/>
      <c r="B312" s="122"/>
      <c r="C312" s="80"/>
      <c r="D312" s="116"/>
      <c r="E312" s="111">
        <v>1</v>
      </c>
      <c r="F312" s="121"/>
      <c r="G312" s="127"/>
      <c r="H312" s="108"/>
      <c r="I312" s="109" t="s">
        <v>1762</v>
      </c>
      <c r="J312" s="562">
        <v>50362</v>
      </c>
      <c r="K312" s="330">
        <v>807</v>
      </c>
      <c r="L312" s="330">
        <v>53212</v>
      </c>
      <c r="M312" s="330">
        <v>52045</v>
      </c>
      <c r="N312" s="801">
        <f>M312/L312*100</f>
        <v>97.80688566488762</v>
      </c>
    </row>
    <row r="313" spans="1:14" ht="13.5" customHeight="1">
      <c r="A313" s="104"/>
      <c r="B313" s="122"/>
      <c r="C313" s="80"/>
      <c r="D313" s="116"/>
      <c r="E313" s="111">
        <v>2</v>
      </c>
      <c r="F313" s="121"/>
      <c r="G313" s="127"/>
      <c r="H313" s="108"/>
      <c r="I313" s="109" t="s">
        <v>1763</v>
      </c>
      <c r="J313" s="562">
        <v>17201</v>
      </c>
      <c r="K313" s="330">
        <v>264</v>
      </c>
      <c r="L313" s="330">
        <v>17920</v>
      </c>
      <c r="M313" s="330">
        <v>17918</v>
      </c>
      <c r="N313" s="801">
        <f>M313/L313*100</f>
        <v>99.98883928571428</v>
      </c>
    </row>
    <row r="314" spans="1:14" ht="13.5" customHeight="1">
      <c r="A314" s="104"/>
      <c r="B314" s="122"/>
      <c r="C314" s="80"/>
      <c r="D314" s="116"/>
      <c r="E314" s="111">
        <v>3</v>
      </c>
      <c r="F314" s="121"/>
      <c r="G314" s="127"/>
      <c r="H314" s="108"/>
      <c r="I314" s="109" t="s">
        <v>1764</v>
      </c>
      <c r="J314" s="562">
        <v>18357</v>
      </c>
      <c r="K314" s="330">
        <v>1211</v>
      </c>
      <c r="L314" s="330">
        <v>20229</v>
      </c>
      <c r="M314" s="330">
        <v>18921</v>
      </c>
      <c r="N314" s="801">
        <f>M314/L314*100</f>
        <v>93.53403529586237</v>
      </c>
    </row>
    <row r="315" spans="1:14" ht="13.5" customHeight="1">
      <c r="A315" s="104"/>
      <c r="B315" s="122"/>
      <c r="C315" s="80"/>
      <c r="D315" s="116">
        <v>2</v>
      </c>
      <c r="E315" s="111"/>
      <c r="F315" s="121"/>
      <c r="G315" s="127"/>
      <c r="H315" s="108" t="s">
        <v>1771</v>
      </c>
      <c r="I315" s="109"/>
      <c r="J315" s="562"/>
      <c r="K315" s="330"/>
      <c r="L315" s="330"/>
      <c r="M315" s="330"/>
      <c r="N315" s="735"/>
    </row>
    <row r="316" spans="1:14" ht="13.5" customHeight="1">
      <c r="A316" s="104"/>
      <c r="B316" s="122"/>
      <c r="C316" s="80"/>
      <c r="D316" s="116"/>
      <c r="E316" s="111">
        <v>1</v>
      </c>
      <c r="F316" s="121"/>
      <c r="G316" s="127"/>
      <c r="H316" s="108"/>
      <c r="I316" s="109" t="s">
        <v>1772</v>
      </c>
      <c r="J316" s="562"/>
      <c r="K316" s="330"/>
      <c r="L316" s="330">
        <v>180</v>
      </c>
      <c r="M316" s="330">
        <v>167</v>
      </c>
      <c r="N316" s="801">
        <f>M316/L316*100</f>
        <v>92.77777777777779</v>
      </c>
    </row>
    <row r="317" spans="1:14" ht="7.5" customHeight="1">
      <c r="A317" s="104"/>
      <c r="B317" s="122"/>
      <c r="C317" s="80"/>
      <c r="D317" s="116"/>
      <c r="E317" s="111"/>
      <c r="F317" s="120"/>
      <c r="G317" s="127"/>
      <c r="H317" s="108"/>
      <c r="I317" s="109"/>
      <c r="J317" s="562"/>
      <c r="K317" s="330"/>
      <c r="L317" s="330"/>
      <c r="M317" s="330"/>
      <c r="N317" s="735"/>
    </row>
    <row r="318" spans="1:14" s="126" customFormat="1" ht="13.5" customHeight="1">
      <c r="A318" s="122"/>
      <c r="B318" s="122"/>
      <c r="C318" s="122"/>
      <c r="D318" s="116"/>
      <c r="E318" s="128"/>
      <c r="F318" s="129" t="s">
        <v>1791</v>
      </c>
      <c r="G318" s="129"/>
      <c r="H318" s="298"/>
      <c r="I318" s="129"/>
      <c r="J318" s="566">
        <f>SUM(J309:J315)</f>
        <v>85920</v>
      </c>
      <c r="K318" s="566">
        <f>SUM(K309:K315)</f>
        <v>2282</v>
      </c>
      <c r="L318" s="566">
        <f>SUM(L309:L316)</f>
        <v>91541</v>
      </c>
      <c r="M318" s="566">
        <f>SUM(M309:M316)</f>
        <v>89051</v>
      </c>
      <c r="N318" s="869">
        <f>M318/L318*100</f>
        <v>97.27990736391344</v>
      </c>
    </row>
    <row r="319" spans="1:14" ht="9.75" customHeight="1">
      <c r="A319" s="104"/>
      <c r="B319" s="122"/>
      <c r="C319" s="80"/>
      <c r="D319" s="116"/>
      <c r="E319" s="111"/>
      <c r="F319" s="121"/>
      <c r="G319" s="127"/>
      <c r="H319" s="108"/>
      <c r="I319" s="109"/>
      <c r="J319" s="562"/>
      <c r="K319" s="330"/>
      <c r="L319" s="330"/>
      <c r="M319" s="330"/>
      <c r="N319" s="735"/>
    </row>
    <row r="320" spans="1:14" ht="13.5" customHeight="1">
      <c r="A320" s="104"/>
      <c r="B320" s="122">
        <v>13</v>
      </c>
      <c r="C320" s="80"/>
      <c r="D320" s="116"/>
      <c r="E320" s="111"/>
      <c r="F320" s="121"/>
      <c r="G320" s="127" t="s">
        <v>1810</v>
      </c>
      <c r="H320" s="108"/>
      <c r="I320" s="109"/>
      <c r="J320" s="562"/>
      <c r="K320" s="330"/>
      <c r="L320" s="330"/>
      <c r="M320" s="330"/>
      <c r="N320" s="735"/>
    </row>
    <row r="321" spans="1:14" ht="13.5" customHeight="1">
      <c r="A321" s="104"/>
      <c r="B321" s="122"/>
      <c r="C321" s="80"/>
      <c r="D321" s="116">
        <v>1</v>
      </c>
      <c r="E321" s="111"/>
      <c r="F321" s="121"/>
      <c r="G321" s="127"/>
      <c r="H321" s="108" t="s">
        <v>1761</v>
      </c>
      <c r="I321" s="109"/>
      <c r="J321" s="562"/>
      <c r="K321" s="330"/>
      <c r="L321" s="330"/>
      <c r="M321" s="330"/>
      <c r="N321" s="735"/>
    </row>
    <row r="322" spans="1:14" ht="13.5" customHeight="1">
      <c r="A322" s="104"/>
      <c r="B322" s="122"/>
      <c r="C322" s="80"/>
      <c r="D322" s="116"/>
      <c r="E322" s="111">
        <v>1</v>
      </c>
      <c r="F322" s="121"/>
      <c r="G322" s="127"/>
      <c r="H322" s="108"/>
      <c r="I322" s="109" t="s">
        <v>1762</v>
      </c>
      <c r="J322" s="562">
        <v>20477</v>
      </c>
      <c r="K322" s="330">
        <v>64</v>
      </c>
      <c r="L322" s="330">
        <v>21312</v>
      </c>
      <c r="M322" s="330">
        <v>21261</v>
      </c>
      <c r="N322" s="801">
        <f>M322/L322*100</f>
        <v>99.7606981981982</v>
      </c>
    </row>
    <row r="323" spans="1:14" ht="13.5" customHeight="1">
      <c r="A323" s="104"/>
      <c r="B323" s="122"/>
      <c r="C323" s="80"/>
      <c r="D323" s="116"/>
      <c r="E323" s="111">
        <v>2</v>
      </c>
      <c r="F323" s="121"/>
      <c r="G323" s="127"/>
      <c r="H323" s="108"/>
      <c r="I323" s="109" t="s">
        <v>1763</v>
      </c>
      <c r="J323" s="562">
        <v>6880</v>
      </c>
      <c r="K323" s="330">
        <v>20</v>
      </c>
      <c r="L323" s="330">
        <v>7070</v>
      </c>
      <c r="M323" s="330">
        <v>7070</v>
      </c>
      <c r="N323" s="801">
        <f>M323/L323*100</f>
        <v>100</v>
      </c>
    </row>
    <row r="324" spans="1:14" ht="13.5" customHeight="1">
      <c r="A324" s="104"/>
      <c r="B324" s="122"/>
      <c r="C324" s="80"/>
      <c r="D324" s="116"/>
      <c r="E324" s="111">
        <v>3</v>
      </c>
      <c r="F324" s="121"/>
      <c r="G324" s="127"/>
      <c r="H324" s="108"/>
      <c r="I324" s="109" t="s">
        <v>1764</v>
      </c>
      <c r="J324" s="562">
        <v>4499</v>
      </c>
      <c r="K324" s="330">
        <v>80</v>
      </c>
      <c r="L324" s="330">
        <v>5396</v>
      </c>
      <c r="M324" s="330">
        <v>5396</v>
      </c>
      <c r="N324" s="801">
        <f>M324/L324*100</f>
        <v>100</v>
      </c>
    </row>
    <row r="325" spans="1:14" ht="12.75" customHeight="1">
      <c r="A325" s="104"/>
      <c r="B325" s="122"/>
      <c r="C325" s="80"/>
      <c r="D325" s="116"/>
      <c r="E325" s="111"/>
      <c r="F325" s="121"/>
      <c r="G325" s="127"/>
      <c r="H325" s="108"/>
      <c r="I325" s="109"/>
      <c r="J325" s="562"/>
      <c r="K325" s="330"/>
      <c r="L325" s="330"/>
      <c r="M325" s="330"/>
      <c r="N325" s="735"/>
    </row>
    <row r="326" spans="1:14" s="126" customFormat="1" ht="13.5" customHeight="1">
      <c r="A326" s="122"/>
      <c r="B326" s="122"/>
      <c r="C326" s="122"/>
      <c r="D326" s="116"/>
      <c r="E326" s="128"/>
      <c r="F326" s="129" t="s">
        <v>1791</v>
      </c>
      <c r="G326" s="129"/>
      <c r="H326" s="298"/>
      <c r="I326" s="129"/>
      <c r="J326" s="566">
        <f>SUM(J319:J325)</f>
        <v>31856</v>
      </c>
      <c r="K326" s="566">
        <f>SUM(K319:K325)</f>
        <v>164</v>
      </c>
      <c r="L326" s="566">
        <f>SUM(L319:L325)</f>
        <v>33778</v>
      </c>
      <c r="M326" s="566">
        <f>SUM(M319:M325)</f>
        <v>33727</v>
      </c>
      <c r="N326" s="869">
        <f>M326/L326*100</f>
        <v>99.84901415122269</v>
      </c>
    </row>
    <row r="327" spans="1:14" ht="9.75" customHeight="1">
      <c r="A327" s="104"/>
      <c r="B327" s="122"/>
      <c r="C327" s="80"/>
      <c r="D327" s="116"/>
      <c r="E327" s="111"/>
      <c r="F327" s="121"/>
      <c r="G327" s="127"/>
      <c r="H327" s="108"/>
      <c r="I327" s="112"/>
      <c r="J327" s="564"/>
      <c r="K327" s="334"/>
      <c r="L327" s="334"/>
      <c r="M327" s="334"/>
      <c r="N327" s="737"/>
    </row>
    <row r="328" spans="1:14" ht="12.75" customHeight="1">
      <c r="A328" s="104"/>
      <c r="B328" s="122">
        <v>14</v>
      </c>
      <c r="C328" s="80"/>
      <c r="D328" s="116"/>
      <c r="E328" s="111"/>
      <c r="F328" s="121"/>
      <c r="G328" s="127" t="s">
        <v>1855</v>
      </c>
      <c r="H328" s="108"/>
      <c r="I328" s="109"/>
      <c r="J328" s="562"/>
      <c r="K328" s="330"/>
      <c r="L328" s="330"/>
      <c r="M328" s="330"/>
      <c r="N328" s="735"/>
    </row>
    <row r="329" spans="1:14" ht="12.75" customHeight="1">
      <c r="A329" s="104"/>
      <c r="B329" s="122"/>
      <c r="C329" s="80"/>
      <c r="D329" s="116">
        <v>1</v>
      </c>
      <c r="E329" s="111"/>
      <c r="F329" s="121"/>
      <c r="G329" s="127"/>
      <c r="H329" s="108" t="s">
        <v>1761</v>
      </c>
      <c r="I329" s="109"/>
      <c r="J329" s="562"/>
      <c r="K329" s="330"/>
      <c r="L329" s="330"/>
      <c r="M329" s="330"/>
      <c r="N329" s="735"/>
    </row>
    <row r="330" spans="1:14" ht="12.75" customHeight="1">
      <c r="A330" s="104"/>
      <c r="B330" s="122"/>
      <c r="C330" s="80"/>
      <c r="D330" s="116"/>
      <c r="E330" s="111">
        <v>1</v>
      </c>
      <c r="F330" s="121"/>
      <c r="G330" s="127"/>
      <c r="H330" s="108"/>
      <c r="I330" s="109" t="s">
        <v>1762</v>
      </c>
      <c r="J330" s="562">
        <v>24112</v>
      </c>
      <c r="K330" s="330">
        <v>254</v>
      </c>
      <c r="L330" s="330">
        <v>25314</v>
      </c>
      <c r="M330" s="330">
        <v>24754</v>
      </c>
      <c r="N330" s="801">
        <f>M330/L330*100</f>
        <v>97.78778541518527</v>
      </c>
    </row>
    <row r="331" spans="1:14" ht="12.75" customHeight="1">
      <c r="A331" s="104"/>
      <c r="B331" s="122"/>
      <c r="C331" s="80"/>
      <c r="D331" s="116"/>
      <c r="E331" s="111">
        <v>2</v>
      </c>
      <c r="F331" s="121"/>
      <c r="G331" s="127"/>
      <c r="H331" s="108"/>
      <c r="I331" s="109" t="s">
        <v>1763</v>
      </c>
      <c r="J331" s="562">
        <v>8148</v>
      </c>
      <c r="K331" s="330">
        <v>75</v>
      </c>
      <c r="L331" s="330">
        <v>8438</v>
      </c>
      <c r="M331" s="330">
        <v>8434</v>
      </c>
      <c r="N331" s="801">
        <f>M331/L331*100</f>
        <v>99.95259540175397</v>
      </c>
    </row>
    <row r="332" spans="1:14" ht="12.75" customHeight="1">
      <c r="A332" s="104"/>
      <c r="B332" s="122"/>
      <c r="C332" s="80"/>
      <c r="D332" s="116"/>
      <c r="E332" s="111">
        <v>3</v>
      </c>
      <c r="F332" s="121"/>
      <c r="G332" s="127"/>
      <c r="H332" s="108"/>
      <c r="I332" s="109" t="s">
        <v>1764</v>
      </c>
      <c r="J332" s="562">
        <v>6799</v>
      </c>
      <c r="K332" s="330">
        <v>332</v>
      </c>
      <c r="L332" s="330">
        <v>7614</v>
      </c>
      <c r="M332" s="330">
        <v>7491</v>
      </c>
      <c r="N332" s="801">
        <f>M332/L332*100</f>
        <v>98.3845547675335</v>
      </c>
    </row>
    <row r="333" spans="1:14" ht="13.5" customHeight="1">
      <c r="A333" s="104"/>
      <c r="B333" s="122"/>
      <c r="C333" s="80"/>
      <c r="D333" s="116">
        <v>2</v>
      </c>
      <c r="E333" s="111"/>
      <c r="F333" s="121"/>
      <c r="G333" s="127"/>
      <c r="H333" s="108" t="s">
        <v>1771</v>
      </c>
      <c r="I333" s="109"/>
      <c r="J333" s="562"/>
      <c r="K333" s="330"/>
      <c r="L333" s="330"/>
      <c r="M333" s="330"/>
      <c r="N333" s="735"/>
    </row>
    <row r="334" spans="1:14" ht="13.5" customHeight="1">
      <c r="A334" s="104"/>
      <c r="B334" s="122"/>
      <c r="C334" s="80"/>
      <c r="D334" s="116"/>
      <c r="E334" s="111">
        <v>1</v>
      </c>
      <c r="F334" s="121"/>
      <c r="G334" s="127"/>
      <c r="H334" s="108"/>
      <c r="I334" s="109" t="s">
        <v>1772</v>
      </c>
      <c r="J334" s="562"/>
      <c r="K334" s="330"/>
      <c r="L334" s="330">
        <v>36</v>
      </c>
      <c r="M334" s="330"/>
      <c r="N334" s="801">
        <f>M334/L334*100</f>
        <v>0</v>
      </c>
    </row>
    <row r="335" spans="1:14" ht="12.75" customHeight="1">
      <c r="A335" s="104"/>
      <c r="B335" s="122"/>
      <c r="C335" s="80"/>
      <c r="D335" s="116"/>
      <c r="E335" s="111"/>
      <c r="F335" s="121"/>
      <c r="G335" s="127"/>
      <c r="H335" s="108"/>
      <c r="I335" s="109"/>
      <c r="J335" s="562"/>
      <c r="K335" s="330"/>
      <c r="L335" s="330"/>
      <c r="M335" s="330"/>
      <c r="N335" s="735"/>
    </row>
    <row r="336" spans="1:14" s="126" customFormat="1" ht="12.75" customHeight="1">
      <c r="A336" s="122"/>
      <c r="B336" s="122"/>
      <c r="C336" s="122"/>
      <c r="D336" s="116"/>
      <c r="E336" s="128"/>
      <c r="F336" s="129" t="s">
        <v>1791</v>
      </c>
      <c r="G336" s="129"/>
      <c r="H336" s="298"/>
      <c r="I336" s="129"/>
      <c r="J336" s="566">
        <f>SUM(J327:J335)</f>
        <v>39059</v>
      </c>
      <c r="K336" s="566">
        <f>SUM(K327:K335)</f>
        <v>661</v>
      </c>
      <c r="L336" s="566">
        <f>SUM(L327:L335)</f>
        <v>41402</v>
      </c>
      <c r="M336" s="566">
        <f>SUM(M327:M335)</f>
        <v>40679</v>
      </c>
      <c r="N336" s="869">
        <f>M336/L336*100</f>
        <v>98.25370755035988</v>
      </c>
    </row>
    <row r="337" spans="1:14" ht="8.25" customHeight="1">
      <c r="A337" s="104"/>
      <c r="B337" s="122"/>
      <c r="C337" s="80"/>
      <c r="D337" s="116"/>
      <c r="E337" s="111"/>
      <c r="F337" s="121"/>
      <c r="G337" s="127"/>
      <c r="H337" s="108"/>
      <c r="I337" s="109"/>
      <c r="J337" s="562"/>
      <c r="K337" s="330"/>
      <c r="L337" s="330"/>
      <c r="M337" s="330"/>
      <c r="N337" s="735"/>
    </row>
    <row r="338" spans="1:14" ht="10.5" customHeight="1">
      <c r="A338" s="104"/>
      <c r="B338" s="122">
        <v>15</v>
      </c>
      <c r="C338" s="80"/>
      <c r="D338" s="116"/>
      <c r="E338" s="111"/>
      <c r="F338" s="121"/>
      <c r="G338" s="127" t="s">
        <v>1683</v>
      </c>
      <c r="H338" s="108"/>
      <c r="I338" s="109"/>
      <c r="J338" s="562"/>
      <c r="K338" s="330"/>
      <c r="L338" s="330"/>
      <c r="M338" s="330"/>
      <c r="N338" s="735"/>
    </row>
    <row r="339" spans="1:14" ht="12.75" customHeight="1">
      <c r="A339" s="104"/>
      <c r="B339" s="122"/>
      <c r="C339" s="80"/>
      <c r="D339" s="116">
        <v>1</v>
      </c>
      <c r="E339" s="111"/>
      <c r="F339" s="121"/>
      <c r="G339" s="127"/>
      <c r="H339" s="108" t="s">
        <v>1761</v>
      </c>
      <c r="I339" s="109"/>
      <c r="J339" s="562"/>
      <c r="K339" s="330"/>
      <c r="L339" s="330"/>
      <c r="M339" s="330"/>
      <c r="N339" s="735"/>
    </row>
    <row r="340" spans="1:14" ht="12.75" customHeight="1">
      <c r="A340" s="104"/>
      <c r="B340" s="122"/>
      <c r="C340" s="80"/>
      <c r="D340" s="116"/>
      <c r="E340" s="111">
        <v>1</v>
      </c>
      <c r="F340" s="121"/>
      <c r="G340" s="127"/>
      <c r="H340" s="108"/>
      <c r="I340" s="109" t="s">
        <v>1762</v>
      </c>
      <c r="J340" s="562">
        <v>50568</v>
      </c>
      <c r="K340" s="330">
        <v>709</v>
      </c>
      <c r="L340" s="330">
        <v>53510</v>
      </c>
      <c r="M340" s="330">
        <v>51942</v>
      </c>
      <c r="N340" s="801">
        <f>M340/L340*100</f>
        <v>97.06970659689777</v>
      </c>
    </row>
    <row r="341" spans="1:14" ht="12.75" customHeight="1">
      <c r="A341" s="104"/>
      <c r="B341" s="122"/>
      <c r="C341" s="80"/>
      <c r="D341" s="116"/>
      <c r="E341" s="111">
        <v>2</v>
      </c>
      <c r="F341" s="121"/>
      <c r="G341" s="127"/>
      <c r="H341" s="108"/>
      <c r="I341" s="109" t="s">
        <v>1763</v>
      </c>
      <c r="J341" s="562">
        <v>17216</v>
      </c>
      <c r="K341" s="330">
        <v>228</v>
      </c>
      <c r="L341" s="330">
        <v>17957</v>
      </c>
      <c r="M341" s="330">
        <v>17803</v>
      </c>
      <c r="N341" s="801">
        <f>M341/L341*100</f>
        <v>99.14239572311634</v>
      </c>
    </row>
    <row r="342" spans="1:14" ht="13.5" customHeight="1">
      <c r="A342" s="104"/>
      <c r="B342" s="122"/>
      <c r="C342" s="80"/>
      <c r="D342" s="116"/>
      <c r="E342" s="111">
        <v>3</v>
      </c>
      <c r="F342" s="121"/>
      <c r="G342" s="127"/>
      <c r="H342" s="108"/>
      <c r="I342" s="109" t="s">
        <v>1764</v>
      </c>
      <c r="J342" s="562">
        <v>19261</v>
      </c>
      <c r="K342" s="330">
        <v>1336</v>
      </c>
      <c r="L342" s="330">
        <v>21325</v>
      </c>
      <c r="M342" s="330">
        <v>20742</v>
      </c>
      <c r="N342" s="801">
        <f>M342/L342*100</f>
        <v>97.26611957796014</v>
      </c>
    </row>
    <row r="343" spans="1:14" ht="13.5" customHeight="1">
      <c r="A343" s="104"/>
      <c r="B343" s="122"/>
      <c r="C343" s="80"/>
      <c r="D343" s="116">
        <v>2</v>
      </c>
      <c r="E343" s="111"/>
      <c r="F343" s="121"/>
      <c r="G343" s="127"/>
      <c r="H343" s="108" t="s">
        <v>1771</v>
      </c>
      <c r="I343" s="109"/>
      <c r="J343" s="562"/>
      <c r="K343" s="330"/>
      <c r="L343" s="330"/>
      <c r="M343" s="330"/>
      <c r="N343" s="735"/>
    </row>
    <row r="344" spans="1:14" ht="13.5" customHeight="1">
      <c r="A344" s="104"/>
      <c r="B344" s="122"/>
      <c r="C344" s="80"/>
      <c r="D344" s="116"/>
      <c r="E344" s="111">
        <v>1</v>
      </c>
      <c r="F344" s="121"/>
      <c r="G344" s="127"/>
      <c r="H344" s="108"/>
      <c r="I344" s="109" t="s">
        <v>1772</v>
      </c>
      <c r="J344" s="562"/>
      <c r="K344" s="330"/>
      <c r="L344" s="330">
        <v>170</v>
      </c>
      <c r="M344" s="330">
        <v>154</v>
      </c>
      <c r="N344" s="801">
        <f>M344/L344*100</f>
        <v>90.58823529411765</v>
      </c>
    </row>
    <row r="345" spans="1:14" ht="14.25" customHeight="1">
      <c r="A345" s="104"/>
      <c r="B345" s="122"/>
      <c r="C345" s="80"/>
      <c r="D345" s="116"/>
      <c r="E345" s="111"/>
      <c r="F345" s="120"/>
      <c r="G345" s="127"/>
      <c r="H345" s="108"/>
      <c r="I345" s="109"/>
      <c r="J345" s="562"/>
      <c r="K345" s="330"/>
      <c r="L345" s="330"/>
      <c r="M345" s="330"/>
      <c r="N345" s="735"/>
    </row>
    <row r="346" spans="1:14" s="126" customFormat="1" ht="12.75" customHeight="1">
      <c r="A346" s="122"/>
      <c r="B346" s="122"/>
      <c r="C346" s="122"/>
      <c r="D346" s="116"/>
      <c r="E346" s="128"/>
      <c r="F346" s="129" t="s">
        <v>1791</v>
      </c>
      <c r="G346" s="129"/>
      <c r="H346" s="298"/>
      <c r="I346" s="129"/>
      <c r="J346" s="566">
        <f>SUM(J337:J343)</f>
        <v>87045</v>
      </c>
      <c r="K346" s="566">
        <f>SUM(K337:K343)</f>
        <v>2273</v>
      </c>
      <c r="L346" s="566">
        <f>SUM(L340:L344)</f>
        <v>92962</v>
      </c>
      <c r="M346" s="566">
        <f>SUM(M340:M344)</f>
        <v>90641</v>
      </c>
      <c r="N346" s="869">
        <f>M346/L346*100</f>
        <v>97.50328091047955</v>
      </c>
    </row>
    <row r="347" spans="1:14" ht="15" customHeight="1">
      <c r="A347" s="104"/>
      <c r="B347" s="122"/>
      <c r="C347" s="80"/>
      <c r="D347" s="116"/>
      <c r="E347" s="111"/>
      <c r="F347" s="121"/>
      <c r="G347" s="127"/>
      <c r="H347" s="108"/>
      <c r="I347" s="109"/>
      <c r="J347" s="562"/>
      <c r="K347" s="330"/>
      <c r="L347" s="330"/>
      <c r="M347" s="330"/>
      <c r="N347" s="735"/>
    </row>
    <row r="348" spans="1:14" ht="12.75" customHeight="1">
      <c r="A348" s="104"/>
      <c r="B348" s="122">
        <v>16</v>
      </c>
      <c r="C348" s="80"/>
      <c r="D348" s="116"/>
      <c r="E348" s="111"/>
      <c r="F348" s="121"/>
      <c r="G348" s="127" t="s">
        <v>1811</v>
      </c>
      <c r="H348" s="108"/>
      <c r="I348" s="109"/>
      <c r="J348" s="562"/>
      <c r="K348" s="330"/>
      <c r="L348" s="330"/>
      <c r="M348" s="330"/>
      <c r="N348" s="735"/>
    </row>
    <row r="349" spans="1:14" ht="12.75" customHeight="1">
      <c r="A349" s="104"/>
      <c r="B349" s="122"/>
      <c r="C349" s="80"/>
      <c r="D349" s="116">
        <v>1</v>
      </c>
      <c r="E349" s="111"/>
      <c r="F349" s="121"/>
      <c r="G349" s="127"/>
      <c r="H349" s="108" t="s">
        <v>1761</v>
      </c>
      <c r="I349" s="109"/>
      <c r="J349" s="562"/>
      <c r="K349" s="330"/>
      <c r="L349" s="330"/>
      <c r="M349" s="330"/>
      <c r="N349" s="735"/>
    </row>
    <row r="350" spans="1:14" ht="12.75" customHeight="1">
      <c r="A350" s="104"/>
      <c r="B350" s="122"/>
      <c r="C350" s="80"/>
      <c r="D350" s="116"/>
      <c r="E350" s="111">
        <v>1</v>
      </c>
      <c r="F350" s="121"/>
      <c r="G350" s="127"/>
      <c r="H350" s="108"/>
      <c r="I350" s="109" t="s">
        <v>1762</v>
      </c>
      <c r="J350" s="562">
        <v>23513</v>
      </c>
      <c r="K350" s="330">
        <v>121</v>
      </c>
      <c r="L350" s="330">
        <v>24619</v>
      </c>
      <c r="M350" s="330">
        <v>24235</v>
      </c>
      <c r="N350" s="801">
        <f>M350/L350*100</f>
        <v>98.44022909135221</v>
      </c>
    </row>
    <row r="351" spans="1:14" ht="12.75" customHeight="1">
      <c r="A351" s="104"/>
      <c r="B351" s="122"/>
      <c r="C351" s="80"/>
      <c r="D351" s="116"/>
      <c r="E351" s="111">
        <v>2</v>
      </c>
      <c r="F351" s="121"/>
      <c r="G351" s="127"/>
      <c r="H351" s="108"/>
      <c r="I351" s="109" t="s">
        <v>1763</v>
      </c>
      <c r="J351" s="562">
        <v>8000</v>
      </c>
      <c r="K351" s="330">
        <v>39</v>
      </c>
      <c r="L351" s="330">
        <v>8265</v>
      </c>
      <c r="M351" s="330">
        <v>8265</v>
      </c>
      <c r="N351" s="801">
        <f>M351/L351*100</f>
        <v>100</v>
      </c>
    </row>
    <row r="352" spans="1:14" ht="12.75" customHeight="1">
      <c r="A352" s="104"/>
      <c r="B352" s="122"/>
      <c r="C352" s="80"/>
      <c r="D352" s="116"/>
      <c r="E352" s="111">
        <v>3</v>
      </c>
      <c r="F352" s="121"/>
      <c r="G352" s="127"/>
      <c r="H352" s="108"/>
      <c r="I352" s="109" t="s">
        <v>1764</v>
      </c>
      <c r="J352" s="562">
        <v>7452</v>
      </c>
      <c r="K352" s="330">
        <v>266</v>
      </c>
      <c r="L352" s="330">
        <v>8223</v>
      </c>
      <c r="M352" s="330">
        <v>7720</v>
      </c>
      <c r="N352" s="801">
        <f>M352/L352*100</f>
        <v>93.88301106652074</v>
      </c>
    </row>
    <row r="353" spans="1:14" ht="13.5" customHeight="1">
      <c r="A353" s="104"/>
      <c r="B353" s="122"/>
      <c r="C353" s="80"/>
      <c r="D353" s="116">
        <v>2</v>
      </c>
      <c r="E353" s="111"/>
      <c r="F353" s="121"/>
      <c r="G353" s="127"/>
      <c r="H353" s="108" t="s">
        <v>1771</v>
      </c>
      <c r="I353" s="109"/>
      <c r="J353" s="562"/>
      <c r="K353" s="330"/>
      <c r="L353" s="330"/>
      <c r="M353" s="330"/>
      <c r="N353" s="735"/>
    </row>
    <row r="354" spans="1:14" ht="13.5" customHeight="1">
      <c r="A354" s="104"/>
      <c r="B354" s="122"/>
      <c r="C354" s="80"/>
      <c r="D354" s="116"/>
      <c r="E354" s="111">
        <v>2</v>
      </c>
      <c r="F354" s="121"/>
      <c r="G354" s="127"/>
      <c r="H354" s="108"/>
      <c r="I354" s="109" t="s">
        <v>1774</v>
      </c>
      <c r="J354" s="562"/>
      <c r="K354" s="330"/>
      <c r="L354" s="330">
        <v>400</v>
      </c>
      <c r="M354" s="330">
        <v>400</v>
      </c>
      <c r="N354" s="801">
        <f>M354/L354*100</f>
        <v>100</v>
      </c>
    </row>
    <row r="355" spans="1:14" ht="14.25" customHeight="1">
      <c r="A355" s="104"/>
      <c r="B355" s="122"/>
      <c r="C355" s="80"/>
      <c r="D355" s="116"/>
      <c r="E355" s="111"/>
      <c r="F355" s="121"/>
      <c r="G355" s="127"/>
      <c r="H355" s="108"/>
      <c r="I355" s="109"/>
      <c r="J355" s="562"/>
      <c r="K355" s="330"/>
      <c r="L355" s="330"/>
      <c r="M355" s="330"/>
      <c r="N355" s="735"/>
    </row>
    <row r="356" spans="1:14" s="126" customFormat="1" ht="12.75" customHeight="1">
      <c r="A356" s="122"/>
      <c r="B356" s="122"/>
      <c r="C356" s="122"/>
      <c r="D356" s="116"/>
      <c r="E356" s="128"/>
      <c r="F356" s="129" t="s">
        <v>1791</v>
      </c>
      <c r="G356" s="129"/>
      <c r="H356" s="298"/>
      <c r="I356" s="129"/>
      <c r="J356" s="566">
        <f>SUM(J347:J355)</f>
        <v>38965</v>
      </c>
      <c r="K356" s="566">
        <f>SUM(K347:K355)</f>
        <v>426</v>
      </c>
      <c r="L356" s="566">
        <f>SUM(L347:L355)</f>
        <v>41507</v>
      </c>
      <c r="M356" s="566">
        <f>SUM(M347:M355)</f>
        <v>40620</v>
      </c>
      <c r="N356" s="869">
        <f>M356/L356*100</f>
        <v>97.86301105837569</v>
      </c>
    </row>
    <row r="357" spans="1:14" ht="13.5" customHeight="1">
      <c r="A357" s="104"/>
      <c r="B357" s="122"/>
      <c r="C357" s="80"/>
      <c r="D357" s="116"/>
      <c r="E357" s="111"/>
      <c r="F357" s="121"/>
      <c r="G357" s="127"/>
      <c r="H357" s="108"/>
      <c r="I357" s="109"/>
      <c r="J357" s="562"/>
      <c r="K357" s="330"/>
      <c r="L357" s="330"/>
      <c r="M357" s="330"/>
      <c r="N357" s="735"/>
    </row>
    <row r="358" spans="1:14" ht="12.75" customHeight="1">
      <c r="A358" s="104"/>
      <c r="B358" s="122">
        <v>17</v>
      </c>
      <c r="C358" s="80"/>
      <c r="D358" s="116"/>
      <c r="E358" s="111"/>
      <c r="F358" s="121"/>
      <c r="G358" s="127" t="s">
        <v>1812</v>
      </c>
      <c r="H358" s="108"/>
      <c r="I358" s="109"/>
      <c r="J358" s="562"/>
      <c r="K358" s="330"/>
      <c r="L358" s="330"/>
      <c r="M358" s="330"/>
      <c r="N358" s="735"/>
    </row>
    <row r="359" spans="1:14" ht="12.75" customHeight="1">
      <c r="A359" s="104"/>
      <c r="B359" s="122"/>
      <c r="C359" s="80"/>
      <c r="D359" s="116">
        <v>1</v>
      </c>
      <c r="E359" s="111"/>
      <c r="F359" s="121"/>
      <c r="G359" s="127"/>
      <c r="H359" s="108" t="s">
        <v>1761</v>
      </c>
      <c r="I359" s="109"/>
      <c r="J359" s="562"/>
      <c r="K359" s="330"/>
      <c r="L359" s="330"/>
      <c r="M359" s="330"/>
      <c r="N359" s="735"/>
    </row>
    <row r="360" spans="1:14" ht="12.75" customHeight="1">
      <c r="A360" s="104"/>
      <c r="B360" s="122"/>
      <c r="C360" s="80"/>
      <c r="D360" s="116"/>
      <c r="E360" s="111">
        <v>1</v>
      </c>
      <c r="F360" s="121"/>
      <c r="G360" s="127"/>
      <c r="H360" s="108"/>
      <c r="I360" s="109" t="s">
        <v>1762</v>
      </c>
      <c r="J360" s="562">
        <v>22313</v>
      </c>
      <c r="K360" s="330">
        <v>1700</v>
      </c>
      <c r="L360" s="330">
        <v>24933</v>
      </c>
      <c r="M360" s="330">
        <v>24924</v>
      </c>
      <c r="N360" s="801">
        <f>M360/L360*100</f>
        <v>99.96390326073879</v>
      </c>
    </row>
    <row r="361" spans="1:14" ht="12.75" customHeight="1">
      <c r="A361" s="104"/>
      <c r="B361" s="122"/>
      <c r="C361" s="80"/>
      <c r="D361" s="116"/>
      <c r="E361" s="111">
        <v>2</v>
      </c>
      <c r="F361" s="121"/>
      <c r="G361" s="127"/>
      <c r="H361" s="108"/>
      <c r="I361" s="109" t="s">
        <v>1763</v>
      </c>
      <c r="J361" s="562">
        <v>7541</v>
      </c>
      <c r="K361" s="330">
        <v>544</v>
      </c>
      <c r="L361" s="330">
        <v>8288</v>
      </c>
      <c r="M361" s="330">
        <v>8268</v>
      </c>
      <c r="N361" s="801">
        <f>M361/L361*100</f>
        <v>99.75868725868726</v>
      </c>
    </row>
    <row r="362" spans="1:14" ht="12.75" customHeight="1">
      <c r="A362" s="104"/>
      <c r="B362" s="122"/>
      <c r="C362" s="80"/>
      <c r="D362" s="116"/>
      <c r="E362" s="111">
        <v>3</v>
      </c>
      <c r="F362" s="121"/>
      <c r="G362" s="127"/>
      <c r="H362" s="108"/>
      <c r="I362" s="109" t="s">
        <v>1764</v>
      </c>
      <c r="J362" s="562">
        <v>5823</v>
      </c>
      <c r="K362" s="330">
        <v>146</v>
      </c>
      <c r="L362" s="330">
        <v>6637</v>
      </c>
      <c r="M362" s="330">
        <v>6154</v>
      </c>
      <c r="N362" s="801">
        <f>M362/L362*100</f>
        <v>92.7226156395962</v>
      </c>
    </row>
    <row r="363" spans="1:14" ht="13.5" customHeight="1">
      <c r="A363" s="104"/>
      <c r="B363" s="122"/>
      <c r="C363" s="80"/>
      <c r="D363" s="116">
        <v>2</v>
      </c>
      <c r="E363" s="111"/>
      <c r="F363" s="121"/>
      <c r="G363" s="127"/>
      <c r="H363" s="108" t="s">
        <v>1771</v>
      </c>
      <c r="I363" s="109"/>
      <c r="J363" s="562"/>
      <c r="K363" s="330"/>
      <c r="L363" s="330"/>
      <c r="M363" s="330"/>
      <c r="N363" s="735"/>
    </row>
    <row r="364" spans="1:14" ht="13.5" customHeight="1">
      <c r="A364" s="104"/>
      <c r="B364" s="122"/>
      <c r="C364" s="80"/>
      <c r="D364" s="116"/>
      <c r="E364" s="111">
        <v>1</v>
      </c>
      <c r="F364" s="121"/>
      <c r="G364" s="127"/>
      <c r="H364" s="108"/>
      <c r="I364" s="109" t="s">
        <v>1772</v>
      </c>
      <c r="J364" s="562"/>
      <c r="K364" s="330"/>
      <c r="L364" s="330">
        <v>414</v>
      </c>
      <c r="M364" s="330">
        <v>414</v>
      </c>
      <c r="N364" s="801">
        <f>M364/L364*100</f>
        <v>100</v>
      </c>
    </row>
    <row r="365" spans="1:14" ht="12.75" customHeight="1">
      <c r="A365" s="104"/>
      <c r="B365" s="122"/>
      <c r="C365" s="80"/>
      <c r="D365" s="116"/>
      <c r="E365" s="111"/>
      <c r="F365" s="121"/>
      <c r="G365" s="127"/>
      <c r="H365" s="108"/>
      <c r="I365" s="109"/>
      <c r="J365" s="562"/>
      <c r="K365" s="330"/>
      <c r="L365" s="330"/>
      <c r="M365" s="330"/>
      <c r="N365" s="735"/>
    </row>
    <row r="366" spans="1:14" s="126" customFormat="1" ht="12.75" customHeight="1">
      <c r="A366" s="122"/>
      <c r="B366" s="122"/>
      <c r="C366" s="122"/>
      <c r="D366" s="116"/>
      <c r="E366" s="128"/>
      <c r="F366" s="129" t="s">
        <v>1791</v>
      </c>
      <c r="G366" s="129"/>
      <c r="H366" s="298"/>
      <c r="I366" s="129"/>
      <c r="J366" s="566">
        <f>SUM(J357:J365)</f>
        <v>35677</v>
      </c>
      <c r="K366" s="566">
        <f>SUM(K357:K365)</f>
        <v>2390</v>
      </c>
      <c r="L366" s="566">
        <f>SUM(L359:L365)</f>
        <v>40272</v>
      </c>
      <c r="M366" s="566">
        <f>SUM(M359:M365)</f>
        <v>39760</v>
      </c>
      <c r="N366" s="869">
        <f>M366/L366*100</f>
        <v>98.72864521255464</v>
      </c>
    </row>
    <row r="367" spans="1:14" ht="12.75" customHeight="1">
      <c r="A367" s="104"/>
      <c r="B367" s="122"/>
      <c r="C367" s="80"/>
      <c r="D367" s="116"/>
      <c r="E367" s="111"/>
      <c r="F367" s="121"/>
      <c r="G367" s="127"/>
      <c r="H367" s="108"/>
      <c r="I367" s="112"/>
      <c r="J367" s="564"/>
      <c r="K367" s="334"/>
      <c r="L367" s="334"/>
      <c r="M367" s="334"/>
      <c r="N367" s="737"/>
    </row>
    <row r="368" spans="1:14" ht="12.75" customHeight="1">
      <c r="A368" s="104"/>
      <c r="B368" s="122">
        <v>18</v>
      </c>
      <c r="C368" s="80"/>
      <c r="D368" s="116"/>
      <c r="E368" s="111"/>
      <c r="F368" s="121"/>
      <c r="G368" s="280" t="s">
        <v>381</v>
      </c>
      <c r="H368" s="108"/>
      <c r="I368" s="109"/>
      <c r="J368" s="562"/>
      <c r="K368" s="330"/>
      <c r="L368" s="330"/>
      <c r="M368" s="330"/>
      <c r="N368" s="735"/>
    </row>
    <row r="369" spans="1:14" ht="12.75" customHeight="1">
      <c r="A369" s="104"/>
      <c r="B369" s="122"/>
      <c r="C369" s="80"/>
      <c r="D369" s="116">
        <v>1</v>
      </c>
      <c r="E369" s="111"/>
      <c r="F369" s="121"/>
      <c r="G369" s="127"/>
      <c r="H369" s="108" t="s">
        <v>1761</v>
      </c>
      <c r="I369" s="109"/>
      <c r="J369" s="562"/>
      <c r="K369" s="330"/>
      <c r="L369" s="330"/>
      <c r="M369" s="330"/>
      <c r="N369" s="735"/>
    </row>
    <row r="370" spans="1:14" ht="12.75" customHeight="1">
      <c r="A370" s="104"/>
      <c r="B370" s="122"/>
      <c r="C370" s="80"/>
      <c r="D370" s="116"/>
      <c r="E370" s="111">
        <v>1</v>
      </c>
      <c r="F370" s="121"/>
      <c r="G370" s="127"/>
      <c r="H370" s="108"/>
      <c r="I370" s="109" t="s">
        <v>1762</v>
      </c>
      <c r="J370" s="562">
        <v>39172</v>
      </c>
      <c r="K370" s="330">
        <v>1220</v>
      </c>
      <c r="L370" s="330">
        <v>42292</v>
      </c>
      <c r="M370" s="330">
        <v>40792</v>
      </c>
      <c r="N370" s="801">
        <f>M370/L370*100</f>
        <v>96.45322992528138</v>
      </c>
    </row>
    <row r="371" spans="1:14" ht="12.75" customHeight="1">
      <c r="A371" s="104"/>
      <c r="B371" s="122"/>
      <c r="C371" s="80"/>
      <c r="D371" s="116"/>
      <c r="E371" s="111">
        <v>2</v>
      </c>
      <c r="F371" s="121"/>
      <c r="G371" s="127"/>
      <c r="H371" s="108"/>
      <c r="I371" s="109" t="s">
        <v>1763</v>
      </c>
      <c r="J371" s="562">
        <v>13099</v>
      </c>
      <c r="K371" s="330">
        <v>390</v>
      </c>
      <c r="L371" s="330">
        <v>13949</v>
      </c>
      <c r="M371" s="330">
        <v>13754</v>
      </c>
      <c r="N371" s="801">
        <f>M371/L371*100</f>
        <v>98.60205032618826</v>
      </c>
    </row>
    <row r="372" spans="1:14" ht="12.75" customHeight="1">
      <c r="A372" s="104"/>
      <c r="B372" s="122"/>
      <c r="C372" s="80"/>
      <c r="D372" s="116"/>
      <c r="E372" s="111">
        <v>3</v>
      </c>
      <c r="F372" s="121"/>
      <c r="G372" s="127"/>
      <c r="H372" s="108"/>
      <c r="I372" s="109" t="s">
        <v>1764</v>
      </c>
      <c r="J372" s="562">
        <v>2185</v>
      </c>
      <c r="K372" s="330">
        <v>47</v>
      </c>
      <c r="L372" s="330">
        <v>6232</v>
      </c>
      <c r="M372" s="330">
        <v>5478</v>
      </c>
      <c r="N372" s="801">
        <f>M372/L372*100</f>
        <v>87.90115532734275</v>
      </c>
    </row>
    <row r="373" spans="1:14" ht="13.5" customHeight="1">
      <c r="A373" s="104"/>
      <c r="B373" s="122"/>
      <c r="C373" s="80"/>
      <c r="D373" s="116">
        <v>2</v>
      </c>
      <c r="E373" s="111"/>
      <c r="F373" s="121"/>
      <c r="G373" s="127"/>
      <c r="H373" s="108" t="s">
        <v>1771</v>
      </c>
      <c r="I373" s="109"/>
      <c r="J373" s="562"/>
      <c r="K373" s="330"/>
      <c r="L373" s="330"/>
      <c r="M373" s="330"/>
      <c r="N373" s="735"/>
    </row>
    <row r="374" spans="1:14" ht="13.5" customHeight="1">
      <c r="A374" s="104"/>
      <c r="B374" s="122"/>
      <c r="C374" s="80"/>
      <c r="D374" s="116"/>
      <c r="E374" s="111">
        <v>1</v>
      </c>
      <c r="F374" s="121"/>
      <c r="G374" s="127"/>
      <c r="H374" s="108"/>
      <c r="I374" s="109" t="s">
        <v>1772</v>
      </c>
      <c r="J374" s="562"/>
      <c r="K374" s="333"/>
      <c r="L374" s="330">
        <v>500</v>
      </c>
      <c r="M374" s="330">
        <v>1447</v>
      </c>
      <c r="N374" s="801">
        <f>M374/L374*100</f>
        <v>289.40000000000003</v>
      </c>
    </row>
    <row r="375" spans="1:14" ht="16.5" customHeight="1">
      <c r="A375" s="104"/>
      <c r="B375" s="122"/>
      <c r="C375" s="80"/>
      <c r="D375" s="116"/>
      <c r="E375" s="111"/>
      <c r="F375" s="121"/>
      <c r="G375" s="127"/>
      <c r="H375" s="108"/>
      <c r="I375" s="109"/>
      <c r="J375" s="562"/>
      <c r="K375" s="330"/>
      <c r="L375" s="330"/>
      <c r="M375" s="330"/>
      <c r="N375" s="735"/>
    </row>
    <row r="376" spans="1:14" s="126" customFormat="1" ht="12.75" customHeight="1">
      <c r="A376" s="122"/>
      <c r="B376" s="122"/>
      <c r="C376" s="122"/>
      <c r="D376" s="116"/>
      <c r="E376" s="128"/>
      <c r="F376" s="129" t="s">
        <v>1791</v>
      </c>
      <c r="G376" s="129"/>
      <c r="H376" s="298"/>
      <c r="I376" s="129"/>
      <c r="J376" s="566">
        <f>SUM(J367:J375)</f>
        <v>54456</v>
      </c>
      <c r="K376" s="566">
        <f>SUM(K367:K375)</f>
        <v>1657</v>
      </c>
      <c r="L376" s="566">
        <f>SUM(L367:L375)</f>
        <v>62973</v>
      </c>
      <c r="M376" s="566">
        <f>SUM(M367:M375)</f>
        <v>61471</v>
      </c>
      <c r="N376" s="869">
        <f>M376/L376*100</f>
        <v>97.6148508090769</v>
      </c>
    </row>
    <row r="377" spans="1:14" ht="16.5" customHeight="1">
      <c r="A377" s="104"/>
      <c r="B377" s="122"/>
      <c r="C377" s="80"/>
      <c r="D377" s="116"/>
      <c r="E377" s="111"/>
      <c r="F377" s="219"/>
      <c r="G377" s="125"/>
      <c r="H377" s="157"/>
      <c r="I377" s="118"/>
      <c r="J377" s="564"/>
      <c r="K377" s="334"/>
      <c r="L377" s="334"/>
      <c r="M377" s="334"/>
      <c r="N377" s="737"/>
    </row>
    <row r="378" spans="1:14" ht="12.75" customHeight="1">
      <c r="A378" s="104"/>
      <c r="B378" s="266">
        <v>19</v>
      </c>
      <c r="C378" s="82"/>
      <c r="D378" s="305"/>
      <c r="E378" s="175"/>
      <c r="F378" s="221"/>
      <c r="G378" s="280" t="s">
        <v>382</v>
      </c>
      <c r="H378" s="108"/>
      <c r="I378" s="109"/>
      <c r="J378" s="562"/>
      <c r="K378" s="330"/>
      <c r="L378" s="330"/>
      <c r="M378" s="330"/>
      <c r="N378" s="735"/>
    </row>
    <row r="379" spans="1:14" ht="12.75" customHeight="1">
      <c r="A379" s="104"/>
      <c r="B379" s="122"/>
      <c r="C379" s="80"/>
      <c r="D379" s="116">
        <v>1</v>
      </c>
      <c r="E379" s="111"/>
      <c r="F379" s="121"/>
      <c r="G379" s="127"/>
      <c r="H379" s="108" t="s">
        <v>1761</v>
      </c>
      <c r="I379" s="109"/>
      <c r="J379" s="562"/>
      <c r="K379" s="330"/>
      <c r="L379" s="330"/>
      <c r="M379" s="330"/>
      <c r="N379" s="735"/>
    </row>
    <row r="380" spans="1:14" ht="12.75" customHeight="1">
      <c r="A380" s="104"/>
      <c r="B380" s="122"/>
      <c r="C380" s="80"/>
      <c r="D380" s="116"/>
      <c r="E380" s="111">
        <v>1</v>
      </c>
      <c r="F380" s="121"/>
      <c r="G380" s="127"/>
      <c r="H380" s="108"/>
      <c r="I380" s="109" t="s">
        <v>1762</v>
      </c>
      <c r="J380" s="562">
        <v>104766</v>
      </c>
      <c r="K380" s="330">
        <v>1700</v>
      </c>
      <c r="L380" s="330">
        <v>111360</v>
      </c>
      <c r="M380" s="330">
        <v>109442</v>
      </c>
      <c r="N380" s="801">
        <f>M380/L380*100</f>
        <v>98.277658045977</v>
      </c>
    </row>
    <row r="381" spans="1:14" ht="12.75" customHeight="1">
      <c r="A381" s="104"/>
      <c r="B381" s="122"/>
      <c r="C381" s="80"/>
      <c r="D381" s="116"/>
      <c r="E381" s="111">
        <v>2</v>
      </c>
      <c r="F381" s="121"/>
      <c r="G381" s="127"/>
      <c r="H381" s="108"/>
      <c r="I381" s="109" t="s">
        <v>1763</v>
      </c>
      <c r="J381" s="562">
        <v>36438</v>
      </c>
      <c r="K381" s="330">
        <v>544</v>
      </c>
      <c r="L381" s="330">
        <v>38455</v>
      </c>
      <c r="M381" s="330">
        <v>38279</v>
      </c>
      <c r="N381" s="801">
        <f>M381/L381*100</f>
        <v>99.54232219477312</v>
      </c>
    </row>
    <row r="382" spans="1:14" ht="12.75" customHeight="1">
      <c r="A382" s="104"/>
      <c r="B382" s="122"/>
      <c r="C382" s="80"/>
      <c r="D382" s="116"/>
      <c r="E382" s="111">
        <v>3</v>
      </c>
      <c r="F382" s="121"/>
      <c r="G382" s="127"/>
      <c r="H382" s="108"/>
      <c r="I382" s="109" t="s">
        <v>1764</v>
      </c>
      <c r="J382" s="562">
        <v>49302</v>
      </c>
      <c r="K382" s="330">
        <v>2958</v>
      </c>
      <c r="L382" s="330">
        <v>53071</v>
      </c>
      <c r="M382" s="330">
        <v>53071</v>
      </c>
      <c r="N382" s="801">
        <f>M382/L382*100</f>
        <v>100</v>
      </c>
    </row>
    <row r="383" spans="1:14" ht="12.75" customHeight="1">
      <c r="A383" s="104"/>
      <c r="B383" s="122"/>
      <c r="C383" s="80"/>
      <c r="D383" s="116">
        <v>2</v>
      </c>
      <c r="E383" s="111"/>
      <c r="F383" s="121"/>
      <c r="G383" s="127"/>
      <c r="H383" s="108" t="s">
        <v>1771</v>
      </c>
      <c r="I383" s="109"/>
      <c r="J383" s="562"/>
      <c r="K383" s="330"/>
      <c r="L383" s="330"/>
      <c r="M383" s="330"/>
      <c r="N383" s="735"/>
    </row>
    <row r="384" spans="1:14" ht="12.75" customHeight="1">
      <c r="A384" s="104"/>
      <c r="B384" s="122"/>
      <c r="C384" s="80"/>
      <c r="D384" s="116"/>
      <c r="E384" s="111">
        <v>1</v>
      </c>
      <c r="F384" s="121"/>
      <c r="G384" s="127"/>
      <c r="H384" s="108"/>
      <c r="I384" s="109" t="s">
        <v>1772</v>
      </c>
      <c r="J384" s="562">
        <v>1000</v>
      </c>
      <c r="K384" s="332">
        <v>681</v>
      </c>
      <c r="L384" s="330">
        <v>1568</v>
      </c>
      <c r="M384" s="330">
        <v>1079</v>
      </c>
      <c r="N384" s="801">
        <f>M384/L384*100</f>
        <v>68.81377551020408</v>
      </c>
    </row>
    <row r="385" spans="1:14" ht="12.75" customHeight="1">
      <c r="A385" s="104"/>
      <c r="B385" s="122"/>
      <c r="C385" s="80"/>
      <c r="D385" s="116"/>
      <c r="E385" s="111">
        <v>2</v>
      </c>
      <c r="F385" s="121"/>
      <c r="G385" s="127"/>
      <c r="H385" s="108"/>
      <c r="I385" s="109" t="s">
        <v>1774</v>
      </c>
      <c r="J385" s="562"/>
      <c r="K385" s="332">
        <v>681</v>
      </c>
      <c r="L385" s="330">
        <v>2263</v>
      </c>
      <c r="M385" s="330">
        <v>1639</v>
      </c>
      <c r="N385" s="801">
        <f>M385/L385*100</f>
        <v>72.4259832081308</v>
      </c>
    </row>
    <row r="386" spans="1:14" ht="14.25" customHeight="1">
      <c r="A386" s="104"/>
      <c r="B386" s="122"/>
      <c r="C386" s="80"/>
      <c r="D386" s="116"/>
      <c r="E386" s="111"/>
      <c r="F386" s="121"/>
      <c r="G386" s="127"/>
      <c r="H386" s="108"/>
      <c r="I386" s="109"/>
      <c r="J386" s="562"/>
      <c r="K386" s="330"/>
      <c r="L386" s="330"/>
      <c r="M386" s="330"/>
      <c r="N386" s="735"/>
    </row>
    <row r="387" spans="1:14" s="126" customFormat="1" ht="12.75" customHeight="1">
      <c r="A387" s="122"/>
      <c r="B387" s="122"/>
      <c r="C387" s="122"/>
      <c r="D387" s="116"/>
      <c r="E387" s="128"/>
      <c r="F387" s="129" t="s">
        <v>1791</v>
      </c>
      <c r="G387" s="129"/>
      <c r="H387" s="298"/>
      <c r="I387" s="129"/>
      <c r="J387" s="566">
        <f>SUM(J380:J386)</f>
        <v>191506</v>
      </c>
      <c r="K387" s="566">
        <f>SUM(K380:K386)</f>
        <v>6564</v>
      </c>
      <c r="L387" s="566">
        <f>SUM(L380:L386)</f>
        <v>206717</v>
      </c>
      <c r="M387" s="566">
        <f>SUM(M380:M386)</f>
        <v>203510</v>
      </c>
      <c r="N387" s="869">
        <f>M387/L387*100</f>
        <v>98.44860364653125</v>
      </c>
    </row>
    <row r="388" spans="1:14" ht="15" customHeight="1">
      <c r="A388" s="104"/>
      <c r="B388" s="122"/>
      <c r="C388" s="80"/>
      <c r="D388" s="116"/>
      <c r="E388" s="111"/>
      <c r="F388" s="219"/>
      <c r="G388" s="125"/>
      <c r="H388" s="157"/>
      <c r="I388" s="118"/>
      <c r="J388" s="564"/>
      <c r="K388" s="334"/>
      <c r="L388" s="334"/>
      <c r="M388" s="334"/>
      <c r="N388" s="737"/>
    </row>
    <row r="389" spans="1:14" ht="12.75" customHeight="1">
      <c r="A389" s="104"/>
      <c r="B389" s="266">
        <v>20</v>
      </c>
      <c r="C389" s="82"/>
      <c r="D389" s="305"/>
      <c r="E389" s="175"/>
      <c r="F389" s="221"/>
      <c r="G389" s="280" t="s">
        <v>466</v>
      </c>
      <c r="H389" s="108"/>
      <c r="I389" s="109"/>
      <c r="J389" s="562"/>
      <c r="K389" s="330"/>
      <c r="L389" s="330"/>
      <c r="M389" s="330"/>
      <c r="N389" s="735"/>
    </row>
    <row r="390" spans="1:14" ht="12.75" customHeight="1">
      <c r="A390" s="104"/>
      <c r="B390" s="122"/>
      <c r="C390" s="80"/>
      <c r="D390" s="116">
        <v>1</v>
      </c>
      <c r="E390" s="111"/>
      <c r="F390" s="121"/>
      <c r="G390" s="127"/>
      <c r="H390" s="108" t="s">
        <v>1761</v>
      </c>
      <c r="I390" s="109"/>
      <c r="J390" s="562"/>
      <c r="K390" s="330"/>
      <c r="L390" s="330"/>
      <c r="M390" s="330"/>
      <c r="N390" s="735"/>
    </row>
    <row r="391" spans="1:14" ht="12.75" customHeight="1">
      <c r="A391" s="104"/>
      <c r="B391" s="122"/>
      <c r="C391" s="80"/>
      <c r="D391" s="116"/>
      <c r="E391" s="111">
        <v>1</v>
      </c>
      <c r="F391" s="121"/>
      <c r="G391" s="127"/>
      <c r="H391" s="108"/>
      <c r="I391" s="109" t="s">
        <v>1762</v>
      </c>
      <c r="J391" s="562">
        <v>117965</v>
      </c>
      <c r="K391" s="330">
        <v>1133</v>
      </c>
      <c r="L391" s="330">
        <v>117692</v>
      </c>
      <c r="M391" s="330">
        <v>116643</v>
      </c>
      <c r="N391" s="801">
        <f aca="true" t="shared" si="7" ref="N391:N396">M391/L391*100</f>
        <v>99.10869048023655</v>
      </c>
    </row>
    <row r="392" spans="1:14" ht="12.75" customHeight="1">
      <c r="A392" s="104"/>
      <c r="B392" s="122"/>
      <c r="C392" s="80"/>
      <c r="D392" s="116"/>
      <c r="E392" s="111">
        <v>2</v>
      </c>
      <c r="F392" s="121"/>
      <c r="G392" s="127"/>
      <c r="H392" s="108"/>
      <c r="I392" s="109" t="s">
        <v>1763</v>
      </c>
      <c r="J392" s="562">
        <v>40440</v>
      </c>
      <c r="K392" s="330">
        <v>363</v>
      </c>
      <c r="L392" s="330">
        <v>40350</v>
      </c>
      <c r="M392" s="330">
        <v>38792</v>
      </c>
      <c r="N392" s="801">
        <f t="shared" si="7"/>
        <v>96.13878562577447</v>
      </c>
    </row>
    <row r="393" spans="1:14" ht="12.75" customHeight="1">
      <c r="A393" s="104"/>
      <c r="B393" s="122"/>
      <c r="C393" s="80"/>
      <c r="D393" s="116"/>
      <c r="E393" s="111">
        <v>3</v>
      </c>
      <c r="F393" s="121"/>
      <c r="G393" s="127"/>
      <c r="H393" s="108"/>
      <c r="I393" s="109" t="s">
        <v>1764</v>
      </c>
      <c r="J393" s="562">
        <v>37962</v>
      </c>
      <c r="K393" s="330">
        <v>1900</v>
      </c>
      <c r="L393" s="330">
        <v>40622</v>
      </c>
      <c r="M393" s="330">
        <v>43747</v>
      </c>
      <c r="N393" s="801">
        <f t="shared" si="7"/>
        <v>107.69287578159619</v>
      </c>
    </row>
    <row r="394" spans="1:14" ht="12.75" customHeight="1">
      <c r="A394" s="104"/>
      <c r="B394" s="122"/>
      <c r="C394" s="80"/>
      <c r="D394" s="116"/>
      <c r="E394" s="111">
        <v>5</v>
      </c>
      <c r="F394" s="121"/>
      <c r="G394" s="127"/>
      <c r="H394" s="108"/>
      <c r="I394" s="109" t="s">
        <v>1770</v>
      </c>
      <c r="J394" s="562">
        <v>3110</v>
      </c>
      <c r="K394" s="330"/>
      <c r="L394" s="330">
        <v>3572</v>
      </c>
      <c r="M394" s="330">
        <v>3572</v>
      </c>
      <c r="N394" s="801">
        <f t="shared" si="7"/>
        <v>100</v>
      </c>
    </row>
    <row r="395" spans="1:14" ht="12.75" customHeight="1">
      <c r="A395" s="104"/>
      <c r="B395" s="122"/>
      <c r="C395" s="80"/>
      <c r="D395" s="116">
        <v>2</v>
      </c>
      <c r="E395" s="111"/>
      <c r="F395" s="121"/>
      <c r="G395" s="127"/>
      <c r="H395" s="108" t="s">
        <v>1771</v>
      </c>
      <c r="I395" s="109"/>
      <c r="J395" s="562"/>
      <c r="K395" s="330"/>
      <c r="L395" s="330"/>
      <c r="M395" s="330"/>
      <c r="N395" s="801"/>
    </row>
    <row r="396" spans="1:14" ht="12.75" customHeight="1">
      <c r="A396" s="104"/>
      <c r="B396" s="122"/>
      <c r="C396" s="80"/>
      <c r="D396" s="116"/>
      <c r="E396" s="111">
        <v>1</v>
      </c>
      <c r="F396" s="121"/>
      <c r="G396" s="127"/>
      <c r="H396" s="108"/>
      <c r="I396" s="109" t="s">
        <v>1772</v>
      </c>
      <c r="J396" s="562">
        <v>60</v>
      </c>
      <c r="K396" s="332">
        <v>840</v>
      </c>
      <c r="L396" s="330">
        <v>2160</v>
      </c>
      <c r="M396" s="330">
        <v>1856</v>
      </c>
      <c r="N396" s="801">
        <f t="shared" si="7"/>
        <v>85.92592592592592</v>
      </c>
    </row>
    <row r="397" spans="1:14" ht="7.5" customHeight="1">
      <c r="A397" s="104"/>
      <c r="B397" s="122"/>
      <c r="C397" s="80"/>
      <c r="D397" s="116"/>
      <c r="E397" s="111"/>
      <c r="F397" s="121"/>
      <c r="G397" s="127"/>
      <c r="H397" s="108"/>
      <c r="I397" s="109"/>
      <c r="J397" s="562"/>
      <c r="K397" s="330"/>
      <c r="L397" s="330"/>
      <c r="M397" s="330"/>
      <c r="N397" s="735"/>
    </row>
    <row r="398" spans="1:14" s="126" customFormat="1" ht="12.75" customHeight="1">
      <c r="A398" s="122"/>
      <c r="B398" s="122"/>
      <c r="C398" s="122"/>
      <c r="D398" s="116"/>
      <c r="E398" s="128"/>
      <c r="F398" s="129" t="s">
        <v>1791</v>
      </c>
      <c r="G398" s="129"/>
      <c r="H398" s="298"/>
      <c r="I398" s="129"/>
      <c r="J398" s="566">
        <f>SUM(J388:J397)</f>
        <v>199537</v>
      </c>
      <c r="K398" s="566">
        <f>SUM(K388:K397)</f>
        <v>4236</v>
      </c>
      <c r="L398" s="566">
        <f>SUM(L388:L397)</f>
        <v>204396</v>
      </c>
      <c r="M398" s="566">
        <f>SUM(M388:M397)</f>
        <v>204610</v>
      </c>
      <c r="N398" s="869">
        <f>M398/L398*100</f>
        <v>100.10469872208849</v>
      </c>
    </row>
    <row r="399" spans="1:14" ht="10.5" customHeight="1">
      <c r="A399" s="104"/>
      <c r="B399" s="122"/>
      <c r="C399" s="80"/>
      <c r="D399" s="116"/>
      <c r="E399" s="111"/>
      <c r="F399" s="121"/>
      <c r="G399" s="127"/>
      <c r="H399" s="108"/>
      <c r="I399" s="109"/>
      <c r="J399" s="562"/>
      <c r="K399" s="330"/>
      <c r="L399" s="330"/>
      <c r="M399" s="330"/>
      <c r="N399" s="735"/>
    </row>
    <row r="400" spans="1:14" ht="12.75" customHeight="1">
      <c r="A400" s="104"/>
      <c r="B400" s="122">
        <v>21</v>
      </c>
      <c r="C400" s="80"/>
      <c r="D400" s="116"/>
      <c r="E400" s="111"/>
      <c r="F400" s="121"/>
      <c r="G400" s="127" t="s">
        <v>1789</v>
      </c>
      <c r="H400" s="108"/>
      <c r="I400" s="109"/>
      <c r="J400" s="562"/>
      <c r="K400" s="330"/>
      <c r="L400" s="330"/>
      <c r="M400" s="330"/>
      <c r="N400" s="735"/>
    </row>
    <row r="401" spans="1:14" ht="12.75" customHeight="1">
      <c r="A401" s="104"/>
      <c r="B401" s="122"/>
      <c r="C401" s="80"/>
      <c r="D401" s="116">
        <v>1</v>
      </c>
      <c r="E401" s="111"/>
      <c r="F401" s="121"/>
      <c r="G401" s="127"/>
      <c r="H401" s="108" t="s">
        <v>1761</v>
      </c>
      <c r="I401" s="109"/>
      <c r="J401" s="562"/>
      <c r="K401" s="330"/>
      <c r="L401" s="330"/>
      <c r="M401" s="330"/>
      <c r="N401" s="735"/>
    </row>
    <row r="402" spans="1:14" ht="12.75" customHeight="1">
      <c r="A402" s="104"/>
      <c r="B402" s="122"/>
      <c r="C402" s="80"/>
      <c r="D402" s="116"/>
      <c r="E402" s="111">
        <v>1</v>
      </c>
      <c r="F402" s="121"/>
      <c r="G402" s="127"/>
      <c r="H402" s="108"/>
      <c r="I402" s="109" t="s">
        <v>1762</v>
      </c>
      <c r="J402" s="562">
        <v>78890</v>
      </c>
      <c r="K402" s="330">
        <v>1375</v>
      </c>
      <c r="L402" s="330">
        <v>88113</v>
      </c>
      <c r="M402" s="330">
        <v>87491</v>
      </c>
      <c r="N402" s="801">
        <f>M402/L402*100</f>
        <v>99.29408827301306</v>
      </c>
    </row>
    <row r="403" spans="1:14" ht="12.75" customHeight="1">
      <c r="A403" s="104"/>
      <c r="B403" s="122"/>
      <c r="C403" s="80"/>
      <c r="D403" s="116"/>
      <c r="E403" s="111">
        <v>2</v>
      </c>
      <c r="F403" s="121"/>
      <c r="G403" s="127"/>
      <c r="H403" s="108"/>
      <c r="I403" s="109" t="s">
        <v>1763</v>
      </c>
      <c r="J403" s="562">
        <v>26711</v>
      </c>
      <c r="K403" s="330">
        <v>440</v>
      </c>
      <c r="L403" s="330">
        <v>29542</v>
      </c>
      <c r="M403" s="330">
        <v>28582</v>
      </c>
      <c r="N403" s="801">
        <f>M403/L403*100</f>
        <v>96.75038927628461</v>
      </c>
    </row>
    <row r="404" spans="1:14" ht="12.75" customHeight="1">
      <c r="A404" s="104"/>
      <c r="B404" s="122"/>
      <c r="C404" s="80"/>
      <c r="D404" s="116"/>
      <c r="E404" s="111">
        <v>3</v>
      </c>
      <c r="F404" s="121"/>
      <c r="G404" s="127"/>
      <c r="H404" s="108"/>
      <c r="I404" s="109" t="s">
        <v>1764</v>
      </c>
      <c r="J404" s="562">
        <v>58017</v>
      </c>
      <c r="K404" s="330">
        <v>296</v>
      </c>
      <c r="L404" s="330">
        <v>86747</v>
      </c>
      <c r="M404" s="330">
        <v>86747</v>
      </c>
      <c r="N404" s="801">
        <f>M404/L404*100</f>
        <v>100</v>
      </c>
    </row>
    <row r="405" spans="1:14" ht="15.75" customHeight="1">
      <c r="A405" s="104"/>
      <c r="B405" s="122"/>
      <c r="C405" s="80"/>
      <c r="D405" s="116">
        <v>2</v>
      </c>
      <c r="E405" s="111"/>
      <c r="F405" s="121"/>
      <c r="G405" s="127"/>
      <c r="H405" s="108" t="s">
        <v>1771</v>
      </c>
      <c r="I405" s="109"/>
      <c r="J405" s="562"/>
      <c r="K405" s="331"/>
      <c r="L405" s="330"/>
      <c r="M405" s="330"/>
      <c r="N405" s="735"/>
    </row>
    <row r="406" spans="1:14" ht="12.75" customHeight="1">
      <c r="A406" s="104"/>
      <c r="B406" s="122"/>
      <c r="C406" s="80"/>
      <c r="D406" s="116"/>
      <c r="E406" s="111">
        <v>1</v>
      </c>
      <c r="F406" s="121"/>
      <c r="G406" s="127"/>
      <c r="H406" s="108"/>
      <c r="I406" s="109" t="s">
        <v>1772</v>
      </c>
      <c r="J406" s="562">
        <v>6915</v>
      </c>
      <c r="K406" s="333"/>
      <c r="L406" s="330">
        <v>23078</v>
      </c>
      <c r="M406" s="330">
        <v>22673</v>
      </c>
      <c r="N406" s="801">
        <f>M406/L406*100</f>
        <v>98.24508189617818</v>
      </c>
    </row>
    <row r="407" spans="1:14" ht="18.75" customHeight="1">
      <c r="A407" s="104"/>
      <c r="B407" s="122"/>
      <c r="C407" s="80"/>
      <c r="D407" s="116"/>
      <c r="E407" s="111">
        <v>2</v>
      </c>
      <c r="F407" s="121"/>
      <c r="G407" s="127"/>
      <c r="H407" s="108"/>
      <c r="I407" s="109" t="s">
        <v>1774</v>
      </c>
      <c r="J407" s="562"/>
      <c r="K407" s="332">
        <v>681</v>
      </c>
      <c r="L407" s="330">
        <v>2854</v>
      </c>
      <c r="M407" s="330">
        <v>2928</v>
      </c>
      <c r="N407" s="801">
        <f>M407/L407*100</f>
        <v>102.59285213735107</v>
      </c>
    </row>
    <row r="408" spans="1:14" ht="9.75" customHeight="1">
      <c r="A408" s="104"/>
      <c r="B408" s="122"/>
      <c r="C408" s="80"/>
      <c r="D408" s="116"/>
      <c r="E408" s="111"/>
      <c r="F408" s="120"/>
      <c r="G408" s="127"/>
      <c r="H408" s="108"/>
      <c r="I408" s="109"/>
      <c r="J408" s="562"/>
      <c r="K408" s="330"/>
      <c r="L408" s="330"/>
      <c r="M408" s="330"/>
      <c r="N408" s="735"/>
    </row>
    <row r="409" spans="1:14" s="126" customFormat="1" ht="12.75" customHeight="1">
      <c r="A409" s="122"/>
      <c r="B409" s="122"/>
      <c r="C409" s="122"/>
      <c r="D409" s="116"/>
      <c r="E409" s="128"/>
      <c r="F409" s="129" t="s">
        <v>1791</v>
      </c>
      <c r="G409" s="129"/>
      <c r="H409" s="298"/>
      <c r="I409" s="129"/>
      <c r="J409" s="566">
        <f>SUM(J399:J407)</f>
        <v>170533</v>
      </c>
      <c r="K409" s="566">
        <f>SUM(K399:K407)</f>
        <v>2792</v>
      </c>
      <c r="L409" s="566">
        <f>SUM(L399:L407)</f>
        <v>230334</v>
      </c>
      <c r="M409" s="566">
        <f>SUM(M399:M407)</f>
        <v>228421</v>
      </c>
      <c r="N409" s="869">
        <f>M409/L409*100</f>
        <v>99.16946694799725</v>
      </c>
    </row>
    <row r="410" spans="1:14" ht="15" customHeight="1">
      <c r="A410" s="104"/>
      <c r="B410" s="122"/>
      <c r="C410" s="80"/>
      <c r="D410" s="116"/>
      <c r="E410" s="111"/>
      <c r="F410" s="120"/>
      <c r="G410" s="127"/>
      <c r="H410" s="108"/>
      <c r="I410" s="112"/>
      <c r="J410" s="564"/>
      <c r="K410" s="334"/>
      <c r="L410" s="334"/>
      <c r="M410" s="334"/>
      <c r="N410" s="737"/>
    </row>
    <row r="411" spans="1:14" ht="12.75" customHeight="1">
      <c r="A411" s="104">
        <v>15</v>
      </c>
      <c r="B411" s="122"/>
      <c r="C411" s="80">
        <v>1</v>
      </c>
      <c r="D411" s="116"/>
      <c r="E411" s="111"/>
      <c r="F411" s="121" t="s">
        <v>1789</v>
      </c>
      <c r="G411" s="127"/>
      <c r="H411" s="108"/>
      <c r="I411" s="112"/>
      <c r="J411" s="564"/>
      <c r="K411" s="334"/>
      <c r="L411" s="334"/>
      <c r="M411" s="334"/>
      <c r="N411" s="737"/>
    </row>
    <row r="412" spans="1:14" ht="12.75" customHeight="1">
      <c r="A412" s="104"/>
      <c r="B412" s="122"/>
      <c r="C412" s="80"/>
      <c r="D412" s="116"/>
      <c r="E412" s="111"/>
      <c r="F412" s="121" t="s">
        <v>383</v>
      </c>
      <c r="G412" s="127"/>
      <c r="H412" s="108"/>
      <c r="I412" s="112"/>
      <c r="J412" s="564"/>
      <c r="K412" s="334"/>
      <c r="L412" s="334"/>
      <c r="M412" s="334"/>
      <c r="N412" s="737"/>
    </row>
    <row r="413" spans="1:14" ht="12.75" customHeight="1">
      <c r="A413" s="104"/>
      <c r="B413" s="122"/>
      <c r="C413" s="80"/>
      <c r="D413" s="116">
        <v>1</v>
      </c>
      <c r="E413" s="111"/>
      <c r="F413" s="121"/>
      <c r="G413" s="127"/>
      <c r="H413" s="108" t="s">
        <v>1761</v>
      </c>
      <c r="I413" s="109"/>
      <c r="J413" s="562"/>
      <c r="K413" s="330"/>
      <c r="L413" s="330"/>
      <c r="M413" s="330"/>
      <c r="N413" s="735"/>
    </row>
    <row r="414" spans="1:14" ht="12.75" customHeight="1">
      <c r="A414" s="104"/>
      <c r="B414" s="122"/>
      <c r="C414" s="80"/>
      <c r="D414" s="116"/>
      <c r="E414" s="111">
        <v>1</v>
      </c>
      <c r="F414" s="121"/>
      <c r="G414" s="127"/>
      <c r="H414" s="108"/>
      <c r="I414" s="109" t="s">
        <v>1762</v>
      </c>
      <c r="J414" s="562">
        <f aca="true" t="shared" si="8" ref="J414:K416">J402+J391+J380+J370+J360+J350+J340+J330+J322+J312+J304+J294+J284+J274+J263+J253+J243+J232+J222+J214+J204</f>
        <v>817000</v>
      </c>
      <c r="K414" s="330">
        <f t="shared" si="8"/>
        <v>12428</v>
      </c>
      <c r="L414" s="330">
        <v>865774</v>
      </c>
      <c r="M414" s="330">
        <v>850780</v>
      </c>
      <c r="N414" s="801">
        <f aca="true" t="shared" si="9" ref="N414:N420">M414/L414*100</f>
        <v>98.26813926036125</v>
      </c>
    </row>
    <row r="415" spans="1:14" ht="12.75" customHeight="1">
      <c r="A415" s="104"/>
      <c r="B415" s="122"/>
      <c r="C415" s="80"/>
      <c r="D415" s="116"/>
      <c r="E415" s="111">
        <v>2</v>
      </c>
      <c r="F415" s="121"/>
      <c r="G415" s="127"/>
      <c r="H415" s="108"/>
      <c r="I415" s="109" t="s">
        <v>1763</v>
      </c>
      <c r="J415" s="562">
        <f t="shared" si="8"/>
        <v>278192</v>
      </c>
      <c r="K415" s="330">
        <f t="shared" si="8"/>
        <v>3864</v>
      </c>
      <c r="L415" s="330">
        <v>291510</v>
      </c>
      <c r="M415" s="330">
        <v>288216</v>
      </c>
      <c r="N415" s="801">
        <f t="shared" si="9"/>
        <v>98.87002161160852</v>
      </c>
    </row>
    <row r="416" spans="1:14" ht="12.75" customHeight="1">
      <c r="A416" s="104"/>
      <c r="B416" s="122"/>
      <c r="C416" s="80"/>
      <c r="D416" s="116"/>
      <c r="E416" s="111">
        <v>3</v>
      </c>
      <c r="F416" s="121"/>
      <c r="G416" s="127"/>
      <c r="H416" s="108"/>
      <c r="I416" s="109" t="s">
        <v>1764</v>
      </c>
      <c r="J416" s="562">
        <f t="shared" si="8"/>
        <v>292954</v>
      </c>
      <c r="K416" s="330">
        <f t="shared" si="8"/>
        <v>10765</v>
      </c>
      <c r="L416" s="330">
        <v>354954</v>
      </c>
      <c r="M416" s="330">
        <v>353221</v>
      </c>
      <c r="N416" s="801">
        <f t="shared" si="9"/>
        <v>99.51176772201468</v>
      </c>
    </row>
    <row r="417" spans="1:14" ht="12.75" customHeight="1">
      <c r="A417" s="104"/>
      <c r="B417" s="122"/>
      <c r="C417" s="80"/>
      <c r="D417" s="116"/>
      <c r="E417" s="111">
        <v>5</v>
      </c>
      <c r="F417" s="121"/>
      <c r="G417" s="127"/>
      <c r="H417" s="108"/>
      <c r="I417" s="109" t="s">
        <v>1770</v>
      </c>
      <c r="J417" s="562">
        <f>J405+J394+J383+J375+J365+J355+J343+J335+J325+J315+J307+J297+J289+J279+J269+J258+J248+J238+J227+J217+J207</f>
        <v>3110</v>
      </c>
      <c r="K417" s="330">
        <f>K405+K394+K383+K375+K365+K355+K343+K335+K325+K315+K307+K297+K289+K279+K269+K258+K248+K238+K227+K217+K207</f>
        <v>0</v>
      </c>
      <c r="L417" s="330">
        <v>3572</v>
      </c>
      <c r="M417" s="330">
        <v>3572</v>
      </c>
      <c r="N417" s="801">
        <f t="shared" si="9"/>
        <v>100</v>
      </c>
    </row>
    <row r="418" spans="1:14" ht="12.75" customHeight="1">
      <c r="A418" s="104"/>
      <c r="B418" s="122"/>
      <c r="C418" s="80"/>
      <c r="D418" s="116">
        <v>2</v>
      </c>
      <c r="E418" s="111"/>
      <c r="F418" s="121"/>
      <c r="G418" s="127"/>
      <c r="H418" s="108" t="s">
        <v>1771</v>
      </c>
      <c r="I418" s="109"/>
      <c r="J418" s="562"/>
      <c r="K418" s="331"/>
      <c r="L418" s="331"/>
      <c r="M418" s="331"/>
      <c r="N418" s="801"/>
    </row>
    <row r="419" spans="1:14" ht="12.75" customHeight="1">
      <c r="A419" s="104"/>
      <c r="B419" s="122"/>
      <c r="C419" s="80"/>
      <c r="D419" s="116"/>
      <c r="E419" s="111">
        <v>1</v>
      </c>
      <c r="F419" s="121"/>
      <c r="G419" s="127"/>
      <c r="H419" s="108"/>
      <c r="I419" s="109" t="s">
        <v>1772</v>
      </c>
      <c r="J419" s="562">
        <f>J406+J396+J384+J208</f>
        <v>8055</v>
      </c>
      <c r="K419" s="330">
        <f>K406+K396+K384+K208</f>
        <v>1521</v>
      </c>
      <c r="L419" s="330">
        <v>32081</v>
      </c>
      <c r="M419" s="330">
        <v>31740</v>
      </c>
      <c r="N419" s="801">
        <f t="shared" si="9"/>
        <v>98.93706555281942</v>
      </c>
    </row>
    <row r="420" spans="1:14" ht="13.5" customHeight="1">
      <c r="A420" s="104"/>
      <c r="B420" s="122"/>
      <c r="C420" s="80"/>
      <c r="D420" s="116"/>
      <c r="E420" s="111">
        <v>2</v>
      </c>
      <c r="F420" s="121"/>
      <c r="G420" s="127"/>
      <c r="H420" s="108"/>
      <c r="I420" s="109" t="s">
        <v>1774</v>
      </c>
      <c r="J420" s="562"/>
      <c r="K420" s="333"/>
      <c r="L420" s="330">
        <v>6522</v>
      </c>
      <c r="M420" s="330">
        <v>5569</v>
      </c>
      <c r="N420" s="801">
        <f t="shared" si="9"/>
        <v>85.38791781662067</v>
      </c>
    </row>
    <row r="421" spans="1:14" ht="6" customHeight="1">
      <c r="A421" s="104"/>
      <c r="B421" s="122"/>
      <c r="C421" s="80"/>
      <c r="D421" s="116"/>
      <c r="E421" s="111"/>
      <c r="F421" s="121"/>
      <c r="G421" s="127"/>
      <c r="H421" s="108"/>
      <c r="I421" s="109"/>
      <c r="J421" s="562"/>
      <c r="K421" s="330"/>
      <c r="L421" s="330"/>
      <c r="M421" s="330"/>
      <c r="N421" s="735"/>
    </row>
    <row r="422" spans="1:14" ht="12.75" customHeight="1">
      <c r="A422" s="104"/>
      <c r="B422" s="122"/>
      <c r="C422" s="80"/>
      <c r="D422" s="116"/>
      <c r="E422" s="111"/>
      <c r="F422" s="103" t="s">
        <v>1773</v>
      </c>
      <c r="G422" s="279"/>
      <c r="H422" s="156"/>
      <c r="I422" s="134"/>
      <c r="J422" s="563">
        <f>SUM(J410:J421)</f>
        <v>1399311</v>
      </c>
      <c r="K422" s="563">
        <f>SUM(K410:K421)</f>
        <v>28578</v>
      </c>
      <c r="L422" s="563">
        <f>SUM(L410:L421)</f>
        <v>1554413</v>
      </c>
      <c r="M422" s="563">
        <f>SUM(M410:M421)</f>
        <v>1533098</v>
      </c>
      <c r="N422" s="869">
        <f>M422/L422*100</f>
        <v>98.62874281159512</v>
      </c>
    </row>
    <row r="423" spans="1:14" ht="5.25" customHeight="1">
      <c r="A423" s="104"/>
      <c r="B423" s="122"/>
      <c r="C423" s="80"/>
      <c r="D423" s="116"/>
      <c r="E423" s="111"/>
      <c r="F423" s="121"/>
      <c r="G423" s="127"/>
      <c r="H423" s="108"/>
      <c r="I423" s="112"/>
      <c r="J423" s="564"/>
      <c r="K423" s="334"/>
      <c r="L423" s="334"/>
      <c r="M423" s="334"/>
      <c r="N423" s="737"/>
    </row>
    <row r="424" spans="1:14" s="107" customFormat="1" ht="14.25" customHeight="1">
      <c r="A424" s="104">
        <v>16</v>
      </c>
      <c r="B424" s="122"/>
      <c r="C424" s="104">
        <v>1</v>
      </c>
      <c r="D424" s="116"/>
      <c r="E424" s="105"/>
      <c r="F424" s="121" t="s">
        <v>1901</v>
      </c>
      <c r="G424" s="127"/>
      <c r="H424" s="119"/>
      <c r="I424" s="119"/>
      <c r="J424" s="567"/>
      <c r="K424" s="335"/>
      <c r="L424" s="335"/>
      <c r="M424" s="335"/>
      <c r="N424" s="735"/>
    </row>
    <row r="425" spans="1:14" ht="14.25" customHeight="1">
      <c r="A425" s="104"/>
      <c r="B425" s="122"/>
      <c r="C425" s="80"/>
      <c r="D425" s="116">
        <v>1</v>
      </c>
      <c r="E425" s="111"/>
      <c r="F425" s="121"/>
      <c r="G425" s="127"/>
      <c r="H425" s="108" t="s">
        <v>1761</v>
      </c>
      <c r="I425" s="109"/>
      <c r="J425" s="562"/>
      <c r="K425" s="330"/>
      <c r="L425" s="330"/>
      <c r="M425" s="330"/>
      <c r="N425" s="735"/>
    </row>
    <row r="426" spans="1:14" ht="14.25" customHeight="1">
      <c r="A426" s="104"/>
      <c r="B426" s="122"/>
      <c r="C426" s="80"/>
      <c r="D426" s="116"/>
      <c r="E426" s="111">
        <v>1</v>
      </c>
      <c r="F426" s="121"/>
      <c r="G426" s="127"/>
      <c r="H426" s="108"/>
      <c r="I426" s="109" t="s">
        <v>1762</v>
      </c>
      <c r="J426" s="562">
        <v>32139</v>
      </c>
      <c r="K426" s="330">
        <v>900</v>
      </c>
      <c r="L426" s="330">
        <v>33738</v>
      </c>
      <c r="M426" s="330">
        <v>32726</v>
      </c>
      <c r="N426" s="801">
        <f>M426/L426*100</f>
        <v>97.00041496235698</v>
      </c>
    </row>
    <row r="427" spans="1:14" ht="14.25" customHeight="1">
      <c r="A427" s="104"/>
      <c r="B427" s="122"/>
      <c r="C427" s="80"/>
      <c r="D427" s="116"/>
      <c r="E427" s="111">
        <v>2</v>
      </c>
      <c r="F427" s="121"/>
      <c r="G427" s="127"/>
      <c r="H427" s="108"/>
      <c r="I427" s="109" t="s">
        <v>1763</v>
      </c>
      <c r="J427" s="562">
        <v>10750</v>
      </c>
      <c r="K427" s="330">
        <v>285</v>
      </c>
      <c r="L427" s="330">
        <v>11041</v>
      </c>
      <c r="M427" s="330">
        <v>10881</v>
      </c>
      <c r="N427" s="801">
        <f>M427/L427*100</f>
        <v>98.55085590073362</v>
      </c>
    </row>
    <row r="428" spans="1:14" ht="14.25" customHeight="1">
      <c r="A428" s="104"/>
      <c r="B428" s="122"/>
      <c r="C428" s="80"/>
      <c r="D428" s="116"/>
      <c r="E428" s="111">
        <v>3</v>
      </c>
      <c r="F428" s="121"/>
      <c r="G428" s="127"/>
      <c r="H428" s="108"/>
      <c r="I428" s="109" t="s">
        <v>1764</v>
      </c>
      <c r="J428" s="562">
        <v>15994</v>
      </c>
      <c r="K428" s="330">
        <v>483</v>
      </c>
      <c r="L428" s="330">
        <v>31002</v>
      </c>
      <c r="M428" s="330">
        <v>29411</v>
      </c>
      <c r="N428" s="801">
        <f>M428/L428*100</f>
        <v>94.8680730275466</v>
      </c>
    </row>
    <row r="429" spans="1:14" ht="14.25" customHeight="1">
      <c r="A429" s="104"/>
      <c r="B429" s="122"/>
      <c r="C429" s="80"/>
      <c r="D429" s="116">
        <v>2</v>
      </c>
      <c r="E429" s="111"/>
      <c r="F429" s="121"/>
      <c r="G429" s="127"/>
      <c r="H429" s="108" t="s">
        <v>1771</v>
      </c>
      <c r="I429" s="109"/>
      <c r="J429" s="562"/>
      <c r="K429" s="330"/>
      <c r="L429" s="330"/>
      <c r="M429" s="330"/>
      <c r="N429" s="735"/>
    </row>
    <row r="430" spans="1:14" ht="14.25" customHeight="1">
      <c r="A430" s="104"/>
      <c r="B430" s="122"/>
      <c r="C430" s="80"/>
      <c r="D430" s="116"/>
      <c r="E430" s="111">
        <v>1</v>
      </c>
      <c r="F430" s="121"/>
      <c r="G430" s="127"/>
      <c r="H430" s="108"/>
      <c r="I430" s="109" t="s">
        <v>1772</v>
      </c>
      <c r="J430" s="562"/>
      <c r="K430" s="330">
        <v>208</v>
      </c>
      <c r="L430" s="330">
        <v>124</v>
      </c>
      <c r="M430" s="330">
        <v>124</v>
      </c>
      <c r="N430" s="801">
        <f>M430/L430*100</f>
        <v>100</v>
      </c>
    </row>
    <row r="431" spans="1:14" ht="5.25" customHeight="1">
      <c r="A431" s="104"/>
      <c r="B431" s="122"/>
      <c r="C431" s="80"/>
      <c r="D431" s="116"/>
      <c r="E431" s="111"/>
      <c r="F431" s="121"/>
      <c r="G431" s="127"/>
      <c r="H431" s="108"/>
      <c r="I431" s="109"/>
      <c r="J431" s="562"/>
      <c r="K431" s="330"/>
      <c r="L431" s="330"/>
      <c r="M431" s="330"/>
      <c r="N431" s="735"/>
    </row>
    <row r="432" spans="1:14" s="107" customFormat="1" ht="19.5" customHeight="1">
      <c r="A432" s="104"/>
      <c r="B432" s="122"/>
      <c r="C432" s="104"/>
      <c r="D432" s="116"/>
      <c r="E432" s="105"/>
      <c r="F432" s="103" t="s">
        <v>1773</v>
      </c>
      <c r="G432" s="279"/>
      <c r="H432" s="106"/>
      <c r="I432" s="103"/>
      <c r="J432" s="563">
        <f>SUM(J423:J431)</f>
        <v>58883</v>
      </c>
      <c r="K432" s="563">
        <f>SUM(K423:K431)</f>
        <v>1876</v>
      </c>
      <c r="L432" s="563">
        <f>SUM(L423:L431)</f>
        <v>75905</v>
      </c>
      <c r="M432" s="563">
        <f>SUM(M423:M431)</f>
        <v>73142</v>
      </c>
      <c r="N432" s="869">
        <f>M432/L432*100</f>
        <v>96.35992358869639</v>
      </c>
    </row>
    <row r="433" spans="1:14" ht="1.5" customHeight="1" hidden="1">
      <c r="A433" s="104"/>
      <c r="B433" s="122"/>
      <c r="C433" s="80"/>
      <c r="D433" s="116"/>
      <c r="E433" s="111"/>
      <c r="F433" s="121"/>
      <c r="G433" s="127"/>
      <c r="H433" s="108"/>
      <c r="I433" s="112"/>
      <c r="J433" s="564"/>
      <c r="K433" s="334"/>
      <c r="L433" s="334"/>
      <c r="M433" s="334"/>
      <c r="N433" s="737"/>
    </row>
    <row r="434" spans="1:14" s="107" customFormat="1" ht="14.25" customHeight="1">
      <c r="A434" s="104">
        <v>17</v>
      </c>
      <c r="B434" s="122"/>
      <c r="C434" s="104">
        <v>1</v>
      </c>
      <c r="D434" s="116"/>
      <c r="E434" s="105"/>
      <c r="F434" s="121" t="s">
        <v>1815</v>
      </c>
      <c r="G434" s="127"/>
      <c r="H434" s="119"/>
      <c r="I434" s="120"/>
      <c r="J434" s="568"/>
      <c r="K434" s="336"/>
      <c r="L434" s="336"/>
      <c r="M434" s="336"/>
      <c r="N434" s="737"/>
    </row>
    <row r="435" spans="1:14" ht="14.25" customHeight="1">
      <c r="A435" s="104"/>
      <c r="B435" s="122"/>
      <c r="C435" s="80"/>
      <c r="D435" s="116">
        <v>1</v>
      </c>
      <c r="E435" s="111"/>
      <c r="F435" s="121"/>
      <c r="G435" s="127"/>
      <c r="H435" s="108" t="s">
        <v>1761</v>
      </c>
      <c r="I435" s="112"/>
      <c r="J435" s="564"/>
      <c r="K435" s="334"/>
      <c r="L435" s="334"/>
      <c r="M435" s="334"/>
      <c r="N435" s="737"/>
    </row>
    <row r="436" spans="1:14" ht="14.25" customHeight="1">
      <c r="A436" s="104"/>
      <c r="B436" s="122"/>
      <c r="C436" s="80"/>
      <c r="D436" s="116"/>
      <c r="E436" s="111">
        <v>1</v>
      </c>
      <c r="F436" s="121"/>
      <c r="G436" s="127"/>
      <c r="H436" s="108"/>
      <c r="I436" s="109" t="s">
        <v>1762</v>
      </c>
      <c r="J436" s="562">
        <v>92326</v>
      </c>
      <c r="K436" s="330">
        <v>2760</v>
      </c>
      <c r="L436" s="330">
        <v>101719</v>
      </c>
      <c r="M436" s="330">
        <v>99195</v>
      </c>
      <c r="N436" s="801">
        <f aca="true" t="shared" si="10" ref="N436:N442">M436/L436*100</f>
        <v>97.51865433203236</v>
      </c>
    </row>
    <row r="437" spans="1:14" ht="14.25" customHeight="1">
      <c r="A437" s="104"/>
      <c r="B437" s="122"/>
      <c r="C437" s="80"/>
      <c r="D437" s="116"/>
      <c r="E437" s="111">
        <v>2</v>
      </c>
      <c r="F437" s="121"/>
      <c r="G437" s="127"/>
      <c r="H437" s="108"/>
      <c r="I437" s="109" t="s">
        <v>1763</v>
      </c>
      <c r="J437" s="562">
        <v>31168</v>
      </c>
      <c r="K437" s="330">
        <v>624</v>
      </c>
      <c r="L437" s="330">
        <v>33129</v>
      </c>
      <c r="M437" s="330">
        <v>32525</v>
      </c>
      <c r="N437" s="801">
        <f t="shared" si="10"/>
        <v>98.17682393069515</v>
      </c>
    </row>
    <row r="438" spans="1:14" ht="14.25" customHeight="1">
      <c r="A438" s="104"/>
      <c r="B438" s="122"/>
      <c r="C438" s="80"/>
      <c r="D438" s="116"/>
      <c r="E438" s="111">
        <v>3</v>
      </c>
      <c r="F438" s="121"/>
      <c r="G438" s="127"/>
      <c r="H438" s="108"/>
      <c r="I438" s="109" t="s">
        <v>1764</v>
      </c>
      <c r="J438" s="562">
        <v>27968</v>
      </c>
      <c r="K438" s="330">
        <v>3360</v>
      </c>
      <c r="L438" s="330">
        <v>48956</v>
      </c>
      <c r="M438" s="330">
        <v>41193</v>
      </c>
      <c r="N438" s="801">
        <f t="shared" si="10"/>
        <v>84.14290383201242</v>
      </c>
    </row>
    <row r="439" spans="1:14" ht="12.75" customHeight="1">
      <c r="A439" s="104"/>
      <c r="B439" s="122"/>
      <c r="C439" s="80"/>
      <c r="D439" s="116"/>
      <c r="E439" s="111">
        <v>5</v>
      </c>
      <c r="F439" s="121"/>
      <c r="G439" s="127"/>
      <c r="H439" s="108"/>
      <c r="I439" s="109" t="s">
        <v>1770</v>
      </c>
      <c r="J439" s="562"/>
      <c r="K439" s="330">
        <f>K428+K417+K406+K398+K388+K379+K371+K361+K351+K341+K331+K323+K313+K305+K295+K283+K273+K264+K252+K240+K229</f>
        <v>6659</v>
      </c>
      <c r="L439" s="330">
        <v>50</v>
      </c>
      <c r="M439" s="330">
        <v>50</v>
      </c>
      <c r="N439" s="801">
        <f t="shared" si="10"/>
        <v>100</v>
      </c>
    </row>
    <row r="440" spans="1:14" ht="14.25" customHeight="1">
      <c r="A440" s="104"/>
      <c r="B440" s="122"/>
      <c r="C440" s="80"/>
      <c r="D440" s="116">
        <v>2</v>
      </c>
      <c r="E440" s="111"/>
      <c r="F440" s="121"/>
      <c r="G440" s="127"/>
      <c r="H440" s="108" t="s">
        <v>1771</v>
      </c>
      <c r="I440" s="109"/>
      <c r="J440" s="562"/>
      <c r="K440" s="330"/>
      <c r="L440" s="330"/>
      <c r="M440" s="330"/>
      <c r="N440" s="735"/>
    </row>
    <row r="441" spans="1:14" ht="14.25" customHeight="1">
      <c r="A441" s="104"/>
      <c r="B441" s="122"/>
      <c r="C441" s="80"/>
      <c r="D441" s="116"/>
      <c r="E441" s="111">
        <v>1</v>
      </c>
      <c r="F441" s="121"/>
      <c r="G441" s="127"/>
      <c r="H441" s="108"/>
      <c r="I441" s="109" t="s">
        <v>1772</v>
      </c>
      <c r="J441" s="562">
        <v>4000</v>
      </c>
      <c r="K441" s="332">
        <v>1233</v>
      </c>
      <c r="L441" s="330">
        <v>12951</v>
      </c>
      <c r="M441" s="330">
        <v>12572</v>
      </c>
      <c r="N441" s="801">
        <f t="shared" si="10"/>
        <v>97.0735850513474</v>
      </c>
    </row>
    <row r="442" spans="1:14" ht="14.25" customHeight="1">
      <c r="A442" s="104"/>
      <c r="B442" s="122"/>
      <c r="C442" s="80"/>
      <c r="D442" s="116"/>
      <c r="E442" s="111">
        <v>3</v>
      </c>
      <c r="F442" s="121"/>
      <c r="G442" s="127"/>
      <c r="H442" s="108"/>
      <c r="I442" s="109" t="s">
        <v>1894</v>
      </c>
      <c r="J442" s="562"/>
      <c r="K442" s="332">
        <v>1233</v>
      </c>
      <c r="L442" s="330">
        <v>3</v>
      </c>
      <c r="M442" s="330"/>
      <c r="N442" s="801">
        <f t="shared" si="10"/>
        <v>0</v>
      </c>
    </row>
    <row r="443" spans="1:14" ht="15" customHeight="1">
      <c r="A443" s="104"/>
      <c r="B443" s="122"/>
      <c r="C443" s="80"/>
      <c r="D443" s="116"/>
      <c r="E443" s="111"/>
      <c r="F443" s="121"/>
      <c r="G443" s="127"/>
      <c r="H443" s="108"/>
      <c r="I443" s="109"/>
      <c r="J443" s="562"/>
      <c r="K443" s="331"/>
      <c r="L443" s="331"/>
      <c r="M443" s="331"/>
      <c r="N443" s="735"/>
    </row>
    <row r="444" spans="1:14" s="107" customFormat="1" ht="14.25" customHeight="1">
      <c r="A444" s="104"/>
      <c r="B444" s="122"/>
      <c r="C444" s="104"/>
      <c r="D444" s="116"/>
      <c r="E444" s="105"/>
      <c r="F444" s="103" t="s">
        <v>1773</v>
      </c>
      <c r="G444" s="279"/>
      <c r="H444" s="106"/>
      <c r="I444" s="103"/>
      <c r="J444" s="563">
        <f>SUM(J436:J443)</f>
        <v>155462</v>
      </c>
      <c r="K444" s="563">
        <f>SUM(K436:K443)</f>
        <v>15869</v>
      </c>
      <c r="L444" s="563">
        <f>SUM(L436:L443)</f>
        <v>196808</v>
      </c>
      <c r="M444" s="563">
        <f>SUM(M436:M443)</f>
        <v>185535</v>
      </c>
      <c r="N444" s="869">
        <f>M444/L444*100</f>
        <v>94.27208243567334</v>
      </c>
    </row>
    <row r="445" spans="1:14" ht="14.25" customHeight="1">
      <c r="A445" s="104"/>
      <c r="B445" s="122"/>
      <c r="C445" s="80"/>
      <c r="D445" s="116"/>
      <c r="E445" s="111"/>
      <c r="F445" s="120"/>
      <c r="G445" s="127"/>
      <c r="H445" s="108"/>
      <c r="I445" s="109"/>
      <c r="J445" s="562"/>
      <c r="K445" s="330"/>
      <c r="L445" s="330"/>
      <c r="M445" s="330"/>
      <c r="N445" s="735"/>
    </row>
    <row r="446" spans="1:14" s="107" customFormat="1" ht="14.25" customHeight="1">
      <c r="A446" s="104">
        <v>18</v>
      </c>
      <c r="B446" s="122"/>
      <c r="C446" s="104">
        <v>1</v>
      </c>
      <c r="D446" s="116"/>
      <c r="E446" s="105"/>
      <c r="F446" s="121" t="s">
        <v>1904</v>
      </c>
      <c r="G446" s="127"/>
      <c r="H446" s="119"/>
      <c r="I446" s="119"/>
      <c r="J446" s="567"/>
      <c r="K446" s="335"/>
      <c r="L446" s="335"/>
      <c r="M446" s="335"/>
      <c r="N446" s="735"/>
    </row>
    <row r="447" spans="1:14" ht="14.25" customHeight="1">
      <c r="A447" s="104"/>
      <c r="B447" s="122"/>
      <c r="C447" s="80"/>
      <c r="D447" s="116">
        <v>1</v>
      </c>
      <c r="E447" s="111"/>
      <c r="F447" s="121"/>
      <c r="G447" s="127"/>
      <c r="H447" s="108" t="s">
        <v>1761</v>
      </c>
      <c r="I447" s="109"/>
      <c r="J447" s="562"/>
      <c r="K447" s="330"/>
      <c r="L447" s="330"/>
      <c r="M447" s="330"/>
      <c r="N447" s="735"/>
    </row>
    <row r="448" spans="1:14" ht="14.25" customHeight="1">
      <c r="A448" s="104"/>
      <c r="B448" s="122"/>
      <c r="C448" s="80"/>
      <c r="D448" s="116"/>
      <c r="E448" s="111">
        <v>1</v>
      </c>
      <c r="F448" s="121"/>
      <c r="G448" s="127"/>
      <c r="H448" s="108"/>
      <c r="I448" s="109" t="s">
        <v>1762</v>
      </c>
      <c r="J448" s="562">
        <v>176667</v>
      </c>
      <c r="K448" s="330">
        <v>3834</v>
      </c>
      <c r="L448" s="330">
        <v>237732</v>
      </c>
      <c r="M448" s="330">
        <v>210085</v>
      </c>
      <c r="N448" s="801">
        <f aca="true" t="shared" si="11" ref="N448:N454">M448/L448*100</f>
        <v>88.37051806235593</v>
      </c>
    </row>
    <row r="449" spans="1:14" ht="14.25" customHeight="1">
      <c r="A449" s="104"/>
      <c r="B449" s="122"/>
      <c r="C449" s="80"/>
      <c r="D449" s="116"/>
      <c r="E449" s="111">
        <v>2</v>
      </c>
      <c r="F449" s="121"/>
      <c r="G449" s="127"/>
      <c r="H449" s="108"/>
      <c r="I449" s="109" t="s">
        <v>1763</v>
      </c>
      <c r="J449" s="562">
        <v>59132</v>
      </c>
      <c r="K449" s="330">
        <v>1192</v>
      </c>
      <c r="L449" s="330">
        <v>79621</v>
      </c>
      <c r="M449" s="330">
        <v>70532</v>
      </c>
      <c r="N449" s="801">
        <f t="shared" si="11"/>
        <v>88.58466987352583</v>
      </c>
    </row>
    <row r="450" spans="1:14" ht="14.25" customHeight="1">
      <c r="A450" s="104"/>
      <c r="B450" s="122"/>
      <c r="C450" s="80"/>
      <c r="D450" s="116"/>
      <c r="E450" s="111">
        <v>3</v>
      </c>
      <c r="F450" s="121"/>
      <c r="G450" s="127"/>
      <c r="H450" s="108"/>
      <c r="I450" s="109" t="s">
        <v>1764</v>
      </c>
      <c r="J450" s="562">
        <v>102019</v>
      </c>
      <c r="K450" s="330">
        <v>6339</v>
      </c>
      <c r="L450" s="330">
        <v>138250</v>
      </c>
      <c r="M450" s="330">
        <v>121026</v>
      </c>
      <c r="N450" s="801">
        <f t="shared" si="11"/>
        <v>87.54141048824593</v>
      </c>
    </row>
    <row r="451" spans="1:14" ht="14.25" customHeight="1">
      <c r="A451" s="104"/>
      <c r="B451" s="122"/>
      <c r="C451" s="80"/>
      <c r="D451" s="116"/>
      <c r="E451" s="111">
        <v>4</v>
      </c>
      <c r="F451" s="121"/>
      <c r="G451" s="127"/>
      <c r="H451" s="108"/>
      <c r="I451" s="109" t="s">
        <v>1765</v>
      </c>
      <c r="J451" s="562">
        <v>450</v>
      </c>
      <c r="K451" s="330"/>
      <c r="L451" s="330">
        <v>529</v>
      </c>
      <c r="M451" s="330">
        <v>529</v>
      </c>
      <c r="N451" s="801">
        <f t="shared" si="11"/>
        <v>100</v>
      </c>
    </row>
    <row r="452" spans="1:14" ht="14.25" customHeight="1">
      <c r="A452" s="104"/>
      <c r="B452" s="122"/>
      <c r="C452" s="80"/>
      <c r="D452" s="116"/>
      <c r="E452" s="111">
        <v>5</v>
      </c>
      <c r="F452" s="121"/>
      <c r="G452" s="127"/>
      <c r="H452" s="108"/>
      <c r="I452" s="109" t="s">
        <v>1770</v>
      </c>
      <c r="J452" s="562"/>
      <c r="K452" s="330">
        <v>2880</v>
      </c>
      <c r="L452" s="330"/>
      <c r="M452" s="330"/>
      <c r="N452" s="735"/>
    </row>
    <row r="453" spans="1:14" ht="14.25" customHeight="1">
      <c r="A453" s="104"/>
      <c r="B453" s="122"/>
      <c r="C453" s="80"/>
      <c r="D453" s="116">
        <v>2</v>
      </c>
      <c r="E453" s="111"/>
      <c r="F453" s="121"/>
      <c r="G453" s="127"/>
      <c r="H453" s="108" t="s">
        <v>1771</v>
      </c>
      <c r="I453" s="109"/>
      <c r="J453" s="562"/>
      <c r="K453" s="330"/>
      <c r="L453" s="330"/>
      <c r="M453" s="330"/>
      <c r="N453" s="801"/>
    </row>
    <row r="454" spans="1:14" ht="14.25" customHeight="1">
      <c r="A454" s="104"/>
      <c r="B454" s="122"/>
      <c r="C454" s="80"/>
      <c r="D454" s="116"/>
      <c r="E454" s="111">
        <v>1</v>
      </c>
      <c r="F454" s="121"/>
      <c r="G454" s="127"/>
      <c r="H454" s="108"/>
      <c r="I454" s="109" t="s">
        <v>1772</v>
      </c>
      <c r="J454" s="562">
        <v>200</v>
      </c>
      <c r="K454" s="332">
        <v>313</v>
      </c>
      <c r="L454" s="330">
        <v>23210</v>
      </c>
      <c r="M454" s="330">
        <v>17418</v>
      </c>
      <c r="N454" s="801">
        <f t="shared" si="11"/>
        <v>75.0452391210685</v>
      </c>
    </row>
    <row r="455" spans="1:14" ht="14.25" customHeight="1">
      <c r="A455" s="104"/>
      <c r="B455" s="122"/>
      <c r="C455" s="80"/>
      <c r="D455" s="116"/>
      <c r="E455" s="111"/>
      <c r="F455" s="121"/>
      <c r="G455" s="127"/>
      <c r="H455" s="108"/>
      <c r="I455" s="109"/>
      <c r="J455" s="562"/>
      <c r="K455" s="330"/>
      <c r="L455" s="330"/>
      <c r="M455" s="330"/>
      <c r="N455" s="735"/>
    </row>
    <row r="456" spans="1:14" s="107" customFormat="1" ht="14.25" customHeight="1">
      <c r="A456" s="104"/>
      <c r="B456" s="122"/>
      <c r="C456" s="104"/>
      <c r="D456" s="116"/>
      <c r="E456" s="105"/>
      <c r="F456" s="103" t="s">
        <v>1773</v>
      </c>
      <c r="G456" s="279"/>
      <c r="H456" s="106"/>
      <c r="I456" s="103"/>
      <c r="J456" s="563">
        <f>SUM(J445:J455)</f>
        <v>338468</v>
      </c>
      <c r="K456" s="563">
        <f>SUM(K445:K455)</f>
        <v>14558</v>
      </c>
      <c r="L456" s="563">
        <f>SUM(L445:L455)</f>
        <v>479342</v>
      </c>
      <c r="M456" s="563">
        <f>SUM(M445:M455)</f>
        <v>419590</v>
      </c>
      <c r="N456" s="869">
        <f>M456/L456*100</f>
        <v>87.5345786515682</v>
      </c>
    </row>
    <row r="457" spans="1:14" ht="18" customHeight="1">
      <c r="A457" s="249"/>
      <c r="B457" s="122"/>
      <c r="C457" s="80"/>
      <c r="D457" s="116"/>
      <c r="E457" s="111"/>
      <c r="F457" s="120"/>
      <c r="G457" s="127"/>
      <c r="H457" s="108"/>
      <c r="I457" s="112"/>
      <c r="J457" s="564"/>
      <c r="K457" s="334"/>
      <c r="L457" s="334"/>
      <c r="M457" s="334"/>
      <c r="N457" s="737"/>
    </row>
    <row r="458" spans="1:14" s="107" customFormat="1" ht="14.25" customHeight="1">
      <c r="A458" s="104">
        <v>19</v>
      </c>
      <c r="B458" s="122"/>
      <c r="C458" s="104">
        <v>1</v>
      </c>
      <c r="D458" s="116"/>
      <c r="E458" s="105"/>
      <c r="F458" s="121" t="s">
        <v>1813</v>
      </c>
      <c r="G458" s="127"/>
      <c r="H458" s="119"/>
      <c r="I458" s="119"/>
      <c r="J458" s="567"/>
      <c r="K458" s="335"/>
      <c r="L458" s="335"/>
      <c r="M458" s="335"/>
      <c r="N458" s="735"/>
    </row>
    <row r="459" spans="1:14" ht="18" customHeight="1">
      <c r="A459" s="104"/>
      <c r="B459" s="122"/>
      <c r="C459" s="80"/>
      <c r="D459" s="116">
        <v>1</v>
      </c>
      <c r="E459" s="111"/>
      <c r="F459" s="121"/>
      <c r="G459" s="127"/>
      <c r="H459" s="108" t="s">
        <v>1761</v>
      </c>
      <c r="I459" s="109"/>
      <c r="J459" s="562"/>
      <c r="K459" s="330"/>
      <c r="L459" s="330"/>
      <c r="M459" s="330"/>
      <c r="N459" s="735"/>
    </row>
    <row r="460" spans="1:14" ht="14.25" customHeight="1">
      <c r="A460" s="104"/>
      <c r="B460" s="122"/>
      <c r="C460" s="80"/>
      <c r="D460" s="116"/>
      <c r="E460" s="111">
        <v>1</v>
      </c>
      <c r="F460" s="121"/>
      <c r="G460" s="127"/>
      <c r="H460" s="108"/>
      <c r="I460" s="109" t="s">
        <v>1762</v>
      </c>
      <c r="J460" s="562">
        <v>49959</v>
      </c>
      <c r="K460" s="330">
        <v>307</v>
      </c>
      <c r="L460" s="330">
        <v>52229</v>
      </c>
      <c r="M460" s="330">
        <v>51969</v>
      </c>
      <c r="N460" s="801">
        <f aca="true" t="shared" si="12" ref="N460:N465">M460/L460*100</f>
        <v>99.50219226866301</v>
      </c>
    </row>
    <row r="461" spans="1:14" ht="14.25" customHeight="1">
      <c r="A461" s="104"/>
      <c r="B461" s="122"/>
      <c r="C461" s="80"/>
      <c r="D461" s="116"/>
      <c r="E461" s="111">
        <v>2</v>
      </c>
      <c r="F461" s="121"/>
      <c r="G461" s="127"/>
      <c r="H461" s="108"/>
      <c r="I461" s="109" t="s">
        <v>1763</v>
      </c>
      <c r="J461" s="562">
        <v>16823</v>
      </c>
      <c r="K461" s="330">
        <v>98</v>
      </c>
      <c r="L461" s="330">
        <v>17405</v>
      </c>
      <c r="M461" s="330">
        <v>17376</v>
      </c>
      <c r="N461" s="801">
        <f t="shared" si="12"/>
        <v>99.83338121229531</v>
      </c>
    </row>
    <row r="462" spans="1:14" ht="14.25" customHeight="1">
      <c r="A462" s="104"/>
      <c r="B462" s="122"/>
      <c r="C462" s="80"/>
      <c r="D462" s="116"/>
      <c r="E462" s="111">
        <v>3</v>
      </c>
      <c r="F462" s="121"/>
      <c r="G462" s="127"/>
      <c r="H462" s="108"/>
      <c r="I462" s="109" t="s">
        <v>1764</v>
      </c>
      <c r="J462" s="562">
        <v>25209</v>
      </c>
      <c r="K462" s="330">
        <v>88</v>
      </c>
      <c r="L462" s="330">
        <v>29559</v>
      </c>
      <c r="M462" s="330">
        <v>29271</v>
      </c>
      <c r="N462" s="801">
        <f t="shared" si="12"/>
        <v>99.02567745864204</v>
      </c>
    </row>
    <row r="463" spans="1:14" ht="14.25" customHeight="1">
      <c r="A463" s="104"/>
      <c r="B463" s="122"/>
      <c r="C463" s="80"/>
      <c r="D463" s="116">
        <v>2</v>
      </c>
      <c r="E463" s="111"/>
      <c r="F463" s="121"/>
      <c r="G463" s="127"/>
      <c r="H463" s="108" t="s">
        <v>1771</v>
      </c>
      <c r="I463" s="109"/>
      <c r="J463" s="562"/>
      <c r="K463" s="330"/>
      <c r="L463" s="330"/>
      <c r="M463" s="330"/>
      <c r="N463" s="735"/>
    </row>
    <row r="464" spans="1:14" ht="14.25" customHeight="1">
      <c r="A464" s="104"/>
      <c r="B464" s="122"/>
      <c r="C464" s="80"/>
      <c r="D464" s="116"/>
      <c r="E464" s="111">
        <v>1</v>
      </c>
      <c r="F464" s="121"/>
      <c r="G464" s="127"/>
      <c r="H464" s="108"/>
      <c r="I464" s="109" t="s">
        <v>1772</v>
      </c>
      <c r="J464" s="562">
        <v>2000</v>
      </c>
      <c r="K464" s="332">
        <v>650</v>
      </c>
      <c r="L464" s="330">
        <v>8567</v>
      </c>
      <c r="M464" s="330">
        <v>8567</v>
      </c>
      <c r="N464" s="801">
        <f t="shared" si="12"/>
        <v>100</v>
      </c>
    </row>
    <row r="465" spans="1:14" ht="13.5" customHeight="1">
      <c r="A465" s="104"/>
      <c r="B465" s="122"/>
      <c r="C465" s="80"/>
      <c r="D465" s="116"/>
      <c r="E465" s="111">
        <v>2</v>
      </c>
      <c r="F465" s="121"/>
      <c r="G465" s="127"/>
      <c r="H465" s="108"/>
      <c r="I465" s="109" t="s">
        <v>1774</v>
      </c>
      <c r="J465" s="562"/>
      <c r="K465" s="333"/>
      <c r="L465" s="330">
        <v>632</v>
      </c>
      <c r="M465" s="330">
        <v>632</v>
      </c>
      <c r="N465" s="801">
        <f t="shared" si="12"/>
        <v>100</v>
      </c>
    </row>
    <row r="466" spans="1:14" ht="13.5" customHeight="1">
      <c r="A466" s="104"/>
      <c r="B466" s="122"/>
      <c r="C466" s="80"/>
      <c r="D466" s="116"/>
      <c r="E466" s="111"/>
      <c r="F466" s="121"/>
      <c r="G466" s="127"/>
      <c r="H466" s="108"/>
      <c r="I466" s="109"/>
      <c r="J466" s="562"/>
      <c r="K466" s="330"/>
      <c r="L466" s="330"/>
      <c r="M466" s="330"/>
      <c r="N466" s="735"/>
    </row>
    <row r="467" spans="1:14" s="107" customFormat="1" ht="14.25" customHeight="1">
      <c r="A467" s="104"/>
      <c r="B467" s="122"/>
      <c r="C467" s="104"/>
      <c r="D467" s="116"/>
      <c r="E467" s="105"/>
      <c r="F467" s="103" t="s">
        <v>1773</v>
      </c>
      <c r="G467" s="279"/>
      <c r="H467" s="106"/>
      <c r="I467" s="103"/>
      <c r="J467" s="563">
        <f>SUM(J457:J466)</f>
        <v>93991</v>
      </c>
      <c r="K467" s="563">
        <f>SUM(K457:K466)</f>
        <v>1143</v>
      </c>
      <c r="L467" s="563">
        <f>SUM(L457:L466)</f>
        <v>108392</v>
      </c>
      <c r="M467" s="563">
        <f>SUM(M457:M466)</f>
        <v>107815</v>
      </c>
      <c r="N467" s="869">
        <f>M467/L467*100</f>
        <v>99.46767289098827</v>
      </c>
    </row>
    <row r="468" spans="1:14" ht="15" customHeight="1">
      <c r="A468" s="104"/>
      <c r="B468" s="122"/>
      <c r="C468" s="80"/>
      <c r="D468" s="116"/>
      <c r="E468" s="111"/>
      <c r="F468" s="121"/>
      <c r="G468" s="127"/>
      <c r="H468" s="108"/>
      <c r="I468" s="112"/>
      <c r="J468" s="564"/>
      <c r="K468" s="334"/>
      <c r="L468" s="334"/>
      <c r="M468" s="334"/>
      <c r="N468" s="737"/>
    </row>
    <row r="469" spans="1:14" s="107" customFormat="1" ht="14.25" customHeight="1">
      <c r="A469" s="104">
        <v>20</v>
      </c>
      <c r="B469" s="122"/>
      <c r="C469" s="104">
        <v>1</v>
      </c>
      <c r="D469" s="116"/>
      <c r="E469" s="105"/>
      <c r="F469" s="121" t="s">
        <v>1814</v>
      </c>
      <c r="G469" s="127"/>
      <c r="H469" s="119"/>
      <c r="I469" s="120"/>
      <c r="J469" s="568"/>
      <c r="K469" s="336"/>
      <c r="L469" s="336"/>
      <c r="M469" s="336"/>
      <c r="N469" s="737"/>
    </row>
    <row r="470" spans="1:14" ht="14.25" customHeight="1">
      <c r="A470" s="104"/>
      <c r="B470" s="122"/>
      <c r="C470" s="80"/>
      <c r="D470" s="116">
        <v>1</v>
      </c>
      <c r="E470" s="111"/>
      <c r="F470" s="121"/>
      <c r="G470" s="127"/>
      <c r="H470" s="108" t="s">
        <v>1761</v>
      </c>
      <c r="I470" s="109"/>
      <c r="J470" s="562"/>
      <c r="K470" s="330"/>
      <c r="L470" s="330"/>
      <c r="M470" s="330"/>
      <c r="N470" s="735"/>
    </row>
    <row r="471" spans="1:14" ht="14.25" customHeight="1">
      <c r="A471" s="104"/>
      <c r="B471" s="122"/>
      <c r="C471" s="80"/>
      <c r="D471" s="116"/>
      <c r="E471" s="111">
        <v>1</v>
      </c>
      <c r="F471" s="121"/>
      <c r="G471" s="127"/>
      <c r="H471" s="108"/>
      <c r="I471" s="109" t="s">
        <v>1762</v>
      </c>
      <c r="J471" s="562">
        <v>246372</v>
      </c>
      <c r="K471" s="330">
        <v>2463</v>
      </c>
      <c r="L471" s="330">
        <v>236332</v>
      </c>
      <c r="M471" s="330">
        <v>235948</v>
      </c>
      <c r="N471" s="801">
        <f aca="true" t="shared" si="13" ref="N471:N476">M471/L471*100</f>
        <v>99.83751671377553</v>
      </c>
    </row>
    <row r="472" spans="1:14" ht="14.25" customHeight="1">
      <c r="A472" s="104"/>
      <c r="B472" s="122"/>
      <c r="C472" s="80"/>
      <c r="D472" s="116"/>
      <c r="E472" s="111">
        <v>2</v>
      </c>
      <c r="F472" s="121"/>
      <c r="G472" s="127"/>
      <c r="H472" s="108"/>
      <c r="I472" s="109" t="s">
        <v>1763</v>
      </c>
      <c r="J472" s="562">
        <v>82889</v>
      </c>
      <c r="K472" s="330">
        <v>677</v>
      </c>
      <c r="L472" s="330">
        <v>75887</v>
      </c>
      <c r="M472" s="330">
        <v>75806</v>
      </c>
      <c r="N472" s="801">
        <f t="shared" si="13"/>
        <v>99.89326235060022</v>
      </c>
    </row>
    <row r="473" spans="1:14" ht="14.25" customHeight="1">
      <c r="A473" s="104"/>
      <c r="B473" s="122"/>
      <c r="C473" s="80"/>
      <c r="D473" s="116"/>
      <c r="E473" s="111">
        <v>3</v>
      </c>
      <c r="F473" s="121"/>
      <c r="G473" s="127"/>
      <c r="H473" s="108"/>
      <c r="I473" s="109" t="s">
        <v>1764</v>
      </c>
      <c r="J473" s="562">
        <v>34366</v>
      </c>
      <c r="K473" s="330">
        <v>3471</v>
      </c>
      <c r="L473" s="330">
        <v>51090</v>
      </c>
      <c r="M473" s="330">
        <v>50158</v>
      </c>
      <c r="N473" s="801">
        <f t="shared" si="13"/>
        <v>98.17576825210413</v>
      </c>
    </row>
    <row r="474" spans="1:14" ht="14.25" customHeight="1">
      <c r="A474" s="104"/>
      <c r="B474" s="122"/>
      <c r="C474" s="80"/>
      <c r="D474" s="116">
        <v>2</v>
      </c>
      <c r="E474" s="111"/>
      <c r="F474" s="121"/>
      <c r="G474" s="127"/>
      <c r="H474" s="108" t="s">
        <v>1771</v>
      </c>
      <c r="I474" s="109"/>
      <c r="J474" s="562"/>
      <c r="K474" s="330"/>
      <c r="L474" s="330"/>
      <c r="M474" s="330"/>
      <c r="N474" s="735"/>
    </row>
    <row r="475" spans="1:14" ht="14.25" customHeight="1">
      <c r="A475" s="104"/>
      <c r="B475" s="122"/>
      <c r="C475" s="80"/>
      <c r="D475" s="116"/>
      <c r="E475" s="111">
        <v>1</v>
      </c>
      <c r="F475" s="121"/>
      <c r="G475" s="127"/>
      <c r="H475" s="108"/>
      <c r="I475" s="109" t="s">
        <v>1772</v>
      </c>
      <c r="J475" s="562">
        <v>2000</v>
      </c>
      <c r="K475" s="332">
        <v>12977</v>
      </c>
      <c r="L475" s="330">
        <v>26660</v>
      </c>
      <c r="M475" s="330">
        <v>17775</v>
      </c>
      <c r="N475" s="801">
        <f t="shared" si="13"/>
        <v>66.67291822955738</v>
      </c>
    </row>
    <row r="476" spans="1:14" ht="13.5" customHeight="1">
      <c r="A476" s="104"/>
      <c r="B476" s="122"/>
      <c r="C476" s="80"/>
      <c r="D476" s="116"/>
      <c r="E476" s="111">
        <v>2</v>
      </c>
      <c r="F476" s="121"/>
      <c r="G476" s="127"/>
      <c r="H476" s="108"/>
      <c r="I476" s="109" t="s">
        <v>1774</v>
      </c>
      <c r="J476" s="562"/>
      <c r="K476" s="333"/>
      <c r="L476" s="330">
        <v>1657</v>
      </c>
      <c r="M476" s="330">
        <v>1657</v>
      </c>
      <c r="N476" s="801">
        <f t="shared" si="13"/>
        <v>100</v>
      </c>
    </row>
    <row r="477" spans="1:14" ht="16.5" customHeight="1">
      <c r="A477" s="104"/>
      <c r="B477" s="122"/>
      <c r="C477" s="80"/>
      <c r="D477" s="116"/>
      <c r="E477" s="111"/>
      <c r="F477" s="121"/>
      <c r="G477" s="127"/>
      <c r="H477" s="108"/>
      <c r="I477" s="112"/>
      <c r="J477" s="564"/>
      <c r="K477" s="334"/>
      <c r="L477" s="334"/>
      <c r="M477" s="334"/>
      <c r="N477" s="735"/>
    </row>
    <row r="478" spans="1:14" s="107" customFormat="1" ht="14.25" customHeight="1">
      <c r="A478" s="104"/>
      <c r="B478" s="122"/>
      <c r="C478" s="104"/>
      <c r="D478" s="116"/>
      <c r="E478" s="105"/>
      <c r="F478" s="103" t="s">
        <v>1773</v>
      </c>
      <c r="G478" s="279"/>
      <c r="H478" s="106"/>
      <c r="I478" s="103"/>
      <c r="J478" s="563">
        <f>SUM(J468:J477)</f>
        <v>365627</v>
      </c>
      <c r="K478" s="563">
        <f>SUM(K468:K477)</f>
        <v>19588</v>
      </c>
      <c r="L478" s="563">
        <f>SUM(L468:L477)</f>
        <v>391626</v>
      </c>
      <c r="M478" s="563">
        <f>SUM(M468:M477)</f>
        <v>381344</v>
      </c>
      <c r="N478" s="869">
        <f>M478/L478*100</f>
        <v>97.37453590926036</v>
      </c>
    </row>
    <row r="479" spans="1:14" ht="15" customHeight="1">
      <c r="A479" s="104"/>
      <c r="B479" s="122"/>
      <c r="C479" s="80"/>
      <c r="D479" s="116"/>
      <c r="E479" s="111"/>
      <c r="F479" s="219"/>
      <c r="G479" s="125"/>
      <c r="H479" s="157"/>
      <c r="I479" s="118"/>
      <c r="J479" s="564"/>
      <c r="K479" s="334"/>
      <c r="L479" s="334"/>
      <c r="M479" s="334"/>
      <c r="N479" s="737"/>
    </row>
    <row r="480" spans="1:14" s="107" customFormat="1" ht="13.5" customHeight="1">
      <c r="A480" s="104">
        <v>21</v>
      </c>
      <c r="B480" s="122"/>
      <c r="C480" s="104">
        <v>2</v>
      </c>
      <c r="D480" s="116"/>
      <c r="E480" s="105"/>
      <c r="F480" s="102" t="s">
        <v>384</v>
      </c>
      <c r="G480" s="127"/>
      <c r="H480" s="119"/>
      <c r="I480" s="119"/>
      <c r="J480" s="567"/>
      <c r="K480" s="335"/>
      <c r="L480" s="335"/>
      <c r="M480" s="335"/>
      <c r="N480" s="735"/>
    </row>
    <row r="481" spans="1:14" ht="13.5" customHeight="1">
      <c r="A481" s="104"/>
      <c r="B481" s="122"/>
      <c r="C481" s="80"/>
      <c r="D481" s="116">
        <v>1</v>
      </c>
      <c r="E481" s="111"/>
      <c r="F481" s="121"/>
      <c r="G481" s="127"/>
      <c r="H481" s="108" t="s">
        <v>1761</v>
      </c>
      <c r="I481" s="109"/>
      <c r="J481" s="562"/>
      <c r="K481" s="330"/>
      <c r="L481" s="330"/>
      <c r="M481" s="330"/>
      <c r="N481" s="735"/>
    </row>
    <row r="482" spans="1:14" ht="13.5" customHeight="1">
      <c r="A482" s="104"/>
      <c r="B482" s="122"/>
      <c r="C482" s="80"/>
      <c r="D482" s="116"/>
      <c r="E482" s="111">
        <v>1</v>
      </c>
      <c r="F482" s="121"/>
      <c r="G482" s="127"/>
      <c r="H482" s="108"/>
      <c r="I482" s="109" t="s">
        <v>1762</v>
      </c>
      <c r="J482" s="562">
        <v>8136</v>
      </c>
      <c r="K482" s="330">
        <v>205</v>
      </c>
      <c r="L482" s="330">
        <v>8699</v>
      </c>
      <c r="M482" s="330">
        <v>8632</v>
      </c>
      <c r="N482" s="801">
        <f>M482/L482*100</f>
        <v>99.22979652833659</v>
      </c>
    </row>
    <row r="483" spans="1:14" ht="13.5" customHeight="1">
      <c r="A483" s="104"/>
      <c r="B483" s="122"/>
      <c r="C483" s="80"/>
      <c r="D483" s="116"/>
      <c r="E483" s="111">
        <v>2</v>
      </c>
      <c r="F483" s="121"/>
      <c r="G483" s="127"/>
      <c r="H483" s="108"/>
      <c r="I483" s="109" t="s">
        <v>1763</v>
      </c>
      <c r="J483" s="562">
        <v>2750</v>
      </c>
      <c r="K483" s="330">
        <v>66</v>
      </c>
      <c r="L483" s="330">
        <v>2927</v>
      </c>
      <c r="M483" s="330">
        <v>2922</v>
      </c>
      <c r="N483" s="801">
        <f>M483/L483*100</f>
        <v>99.82917663136317</v>
      </c>
    </row>
    <row r="484" spans="1:14" ht="13.5" customHeight="1">
      <c r="A484" s="104"/>
      <c r="B484" s="122"/>
      <c r="C484" s="80"/>
      <c r="D484" s="116"/>
      <c r="E484" s="111">
        <v>3</v>
      </c>
      <c r="F484" s="121"/>
      <c r="G484" s="127"/>
      <c r="H484" s="108"/>
      <c r="I484" s="109" t="s">
        <v>1764</v>
      </c>
      <c r="J484" s="562">
        <v>13414</v>
      </c>
      <c r="K484" s="330">
        <v>1759</v>
      </c>
      <c r="L484" s="330">
        <v>15009</v>
      </c>
      <c r="M484" s="330">
        <v>14888</v>
      </c>
      <c r="N484" s="801">
        <f>M484/L484*100</f>
        <v>99.19381704310747</v>
      </c>
    </row>
    <row r="485" spans="1:14" ht="14.25" customHeight="1">
      <c r="A485" s="104"/>
      <c r="B485" s="122"/>
      <c r="C485" s="80"/>
      <c r="D485" s="116">
        <v>2</v>
      </c>
      <c r="E485" s="111"/>
      <c r="F485" s="121"/>
      <c r="G485" s="127"/>
      <c r="H485" s="108" t="s">
        <v>1771</v>
      </c>
      <c r="I485" s="109"/>
      <c r="J485" s="562"/>
      <c r="K485" s="330"/>
      <c r="L485" s="330"/>
      <c r="M485" s="330"/>
      <c r="N485" s="735"/>
    </row>
    <row r="486" spans="1:14" ht="14.25" customHeight="1">
      <c r="A486" s="104"/>
      <c r="B486" s="122"/>
      <c r="C486" s="80"/>
      <c r="D486" s="116"/>
      <c r="E486" s="111">
        <v>1</v>
      </c>
      <c r="F486" s="121"/>
      <c r="G486" s="127"/>
      <c r="H486" s="108"/>
      <c r="I486" s="109" t="s">
        <v>1772</v>
      </c>
      <c r="J486" s="562"/>
      <c r="K486" s="332">
        <v>12977</v>
      </c>
      <c r="L486" s="330">
        <v>456</v>
      </c>
      <c r="M486" s="330">
        <v>240</v>
      </c>
      <c r="N486" s="801">
        <f>M486/L486*100</f>
        <v>52.63157894736842</v>
      </c>
    </row>
    <row r="487" spans="1:14" ht="9.75" customHeight="1">
      <c r="A487" s="104"/>
      <c r="B487" s="122"/>
      <c r="C487" s="80"/>
      <c r="D487" s="116"/>
      <c r="E487" s="111"/>
      <c r="F487" s="121"/>
      <c r="G487" s="127"/>
      <c r="H487" s="108"/>
      <c r="I487" s="109"/>
      <c r="J487" s="562"/>
      <c r="K487" s="330"/>
      <c r="L487" s="330"/>
      <c r="M487" s="330"/>
      <c r="N487" s="735"/>
    </row>
    <row r="488" spans="1:14" s="107" customFormat="1" ht="13.5" customHeight="1">
      <c r="A488" s="104"/>
      <c r="B488" s="122"/>
      <c r="C488" s="104"/>
      <c r="D488" s="116"/>
      <c r="E488" s="105"/>
      <c r="F488" s="103" t="s">
        <v>1773</v>
      </c>
      <c r="G488" s="279"/>
      <c r="H488" s="106"/>
      <c r="I488" s="103"/>
      <c r="J488" s="563">
        <f>SUM(J482:J487)</f>
        <v>24300</v>
      </c>
      <c r="K488" s="563">
        <f>SUM(K482:K487)</f>
        <v>15007</v>
      </c>
      <c r="L488" s="563">
        <f>SUM(L482:L487)</f>
        <v>27091</v>
      </c>
      <c r="M488" s="563">
        <f>SUM(M482:M487)</f>
        <v>26682</v>
      </c>
      <c r="N488" s="869">
        <f>M488/L488*100</f>
        <v>98.49027352257207</v>
      </c>
    </row>
    <row r="489" spans="1:14" ht="12.75" customHeight="1">
      <c r="A489" s="104"/>
      <c r="B489" s="122"/>
      <c r="C489" s="80"/>
      <c r="D489" s="116"/>
      <c r="E489" s="111"/>
      <c r="F489" s="219"/>
      <c r="G489" s="125"/>
      <c r="H489" s="157"/>
      <c r="I489" s="118"/>
      <c r="J489" s="564"/>
      <c r="K489" s="334"/>
      <c r="L489" s="334"/>
      <c r="M489" s="334"/>
      <c r="N489" s="737"/>
    </row>
    <row r="490" spans="1:14" s="107" customFormat="1" ht="14.25" customHeight="1">
      <c r="A490" s="104">
        <v>22</v>
      </c>
      <c r="B490" s="122"/>
      <c r="C490" s="104">
        <v>2</v>
      </c>
      <c r="D490" s="116"/>
      <c r="E490" s="105"/>
      <c r="F490" s="121" t="s">
        <v>1778</v>
      </c>
      <c r="G490" s="127"/>
      <c r="H490" s="119"/>
      <c r="I490" s="119"/>
      <c r="J490" s="567"/>
      <c r="K490" s="335"/>
      <c r="L490" s="335"/>
      <c r="M490" s="335"/>
      <c r="N490" s="735"/>
    </row>
    <row r="491" spans="1:14" ht="13.5" customHeight="1">
      <c r="A491" s="104"/>
      <c r="B491" s="266">
        <v>1</v>
      </c>
      <c r="C491" s="82"/>
      <c r="D491" s="305"/>
      <c r="E491" s="175"/>
      <c r="F491" s="102"/>
      <c r="G491" s="280" t="s">
        <v>1778</v>
      </c>
      <c r="H491" s="159"/>
      <c r="I491" s="109"/>
      <c r="J491" s="562"/>
      <c r="K491" s="330"/>
      <c r="L491" s="330"/>
      <c r="M491" s="330"/>
      <c r="N491" s="735"/>
    </row>
    <row r="492" spans="1:14" ht="13.5" customHeight="1">
      <c r="A492" s="104"/>
      <c r="B492" s="122"/>
      <c r="C492" s="80"/>
      <c r="D492" s="116">
        <v>1</v>
      </c>
      <c r="E492" s="111"/>
      <c r="F492" s="121"/>
      <c r="G492" s="127"/>
      <c r="H492" s="108" t="s">
        <v>1761</v>
      </c>
      <c r="I492" s="109"/>
      <c r="J492" s="562"/>
      <c r="K492" s="330"/>
      <c r="L492" s="330"/>
      <c r="M492" s="330"/>
      <c r="N492" s="735"/>
    </row>
    <row r="493" spans="1:14" ht="13.5" customHeight="1">
      <c r="A493" s="104"/>
      <c r="B493" s="122"/>
      <c r="C493" s="80"/>
      <c r="D493" s="116"/>
      <c r="E493" s="111">
        <v>1</v>
      </c>
      <c r="F493" s="121"/>
      <c r="G493" s="127"/>
      <c r="H493" s="108"/>
      <c r="I493" s="109" t="s">
        <v>1762</v>
      </c>
      <c r="J493" s="562">
        <v>8524</v>
      </c>
      <c r="K493" s="330">
        <v>440</v>
      </c>
      <c r="L493" s="330">
        <v>5808</v>
      </c>
      <c r="M493" s="330">
        <v>5808</v>
      </c>
      <c r="N493" s="801">
        <f>M493/L493*100</f>
        <v>100</v>
      </c>
    </row>
    <row r="494" spans="1:14" ht="13.5" customHeight="1">
      <c r="A494" s="104"/>
      <c r="B494" s="122"/>
      <c r="C494" s="80"/>
      <c r="D494" s="116"/>
      <c r="E494" s="111">
        <v>2</v>
      </c>
      <c r="F494" s="121"/>
      <c r="G494" s="127"/>
      <c r="H494" s="108"/>
      <c r="I494" s="109" t="s">
        <v>1763</v>
      </c>
      <c r="J494" s="562">
        <v>2765</v>
      </c>
      <c r="K494" s="330">
        <v>141</v>
      </c>
      <c r="L494" s="330">
        <v>1907</v>
      </c>
      <c r="M494" s="330">
        <v>1907</v>
      </c>
      <c r="N494" s="801">
        <f>M494/L494*100</f>
        <v>100</v>
      </c>
    </row>
    <row r="495" spans="1:14" ht="13.5" customHeight="1">
      <c r="A495" s="104"/>
      <c r="B495" s="122"/>
      <c r="C495" s="80"/>
      <c r="D495" s="116"/>
      <c r="E495" s="111">
        <v>3</v>
      </c>
      <c r="F495" s="121"/>
      <c r="G495" s="127"/>
      <c r="H495" s="108"/>
      <c r="I495" s="109" t="s">
        <v>1764</v>
      </c>
      <c r="J495" s="562">
        <v>5747</v>
      </c>
      <c r="K495" s="330">
        <v>1593</v>
      </c>
      <c r="L495" s="330">
        <v>6239</v>
      </c>
      <c r="M495" s="330">
        <v>6239</v>
      </c>
      <c r="N495" s="801">
        <f>M495/L495*100</f>
        <v>100</v>
      </c>
    </row>
    <row r="496" spans="1:14" ht="13.5" customHeight="1">
      <c r="A496" s="104"/>
      <c r="B496" s="122"/>
      <c r="C496" s="80"/>
      <c r="D496" s="116"/>
      <c r="E496" s="111">
        <v>5</v>
      </c>
      <c r="F496" s="121"/>
      <c r="G496" s="127"/>
      <c r="H496" s="108"/>
      <c r="I496" s="109" t="s">
        <v>1770</v>
      </c>
      <c r="J496" s="562">
        <v>1200</v>
      </c>
      <c r="K496" s="330"/>
      <c r="L496" s="330">
        <v>11976</v>
      </c>
      <c r="M496" s="330">
        <v>11976</v>
      </c>
      <c r="N496" s="801">
        <f>M496/L496*100</f>
        <v>100</v>
      </c>
    </row>
    <row r="497" spans="1:14" ht="13.5" customHeight="1">
      <c r="A497" s="104"/>
      <c r="B497" s="122"/>
      <c r="C497" s="80"/>
      <c r="D497" s="116">
        <v>2</v>
      </c>
      <c r="E497" s="111"/>
      <c r="F497" s="121"/>
      <c r="G497" s="127"/>
      <c r="H497" s="108" t="s">
        <v>1771</v>
      </c>
      <c r="I497" s="109"/>
      <c r="J497" s="562"/>
      <c r="K497" s="330"/>
      <c r="L497" s="330"/>
      <c r="M497" s="330"/>
      <c r="N497" s="801"/>
    </row>
    <row r="498" spans="1:14" ht="13.5" customHeight="1">
      <c r="A498" s="104"/>
      <c r="B498" s="122"/>
      <c r="C498" s="80"/>
      <c r="D498" s="116"/>
      <c r="E498" s="111">
        <v>1</v>
      </c>
      <c r="F498" s="121"/>
      <c r="G498" s="127"/>
      <c r="H498" s="108"/>
      <c r="I498" s="109" t="s">
        <v>1772</v>
      </c>
      <c r="J498" s="562"/>
      <c r="K498" s="330">
        <v>5246</v>
      </c>
      <c r="L498" s="330">
        <v>4217</v>
      </c>
      <c r="M498" s="330">
        <v>4217</v>
      </c>
      <c r="N498" s="801">
        <f>M498/L498*100</f>
        <v>100</v>
      </c>
    </row>
    <row r="499" spans="1:14" ht="14.25" customHeight="1">
      <c r="A499" s="104"/>
      <c r="B499" s="122"/>
      <c r="C499" s="80"/>
      <c r="D499" s="116"/>
      <c r="E499" s="111">
        <v>3</v>
      </c>
      <c r="F499" s="121"/>
      <c r="G499" s="127"/>
      <c r="H499" s="108"/>
      <c r="I499" s="109" t="s">
        <v>1894</v>
      </c>
      <c r="J499" s="562"/>
      <c r="K499" s="332">
        <v>12977</v>
      </c>
      <c r="L499" s="330">
        <v>2134</v>
      </c>
      <c r="M499" s="330">
        <v>2134</v>
      </c>
      <c r="N499" s="801">
        <f>M499/L499*100</f>
        <v>100</v>
      </c>
    </row>
    <row r="500" spans="1:14" ht="13.5" customHeight="1">
      <c r="A500" s="104"/>
      <c r="B500" s="122"/>
      <c r="C500" s="80"/>
      <c r="D500" s="116"/>
      <c r="E500" s="111"/>
      <c r="F500" s="121"/>
      <c r="G500" s="127"/>
      <c r="H500" s="108"/>
      <c r="I500" s="109"/>
      <c r="J500" s="562"/>
      <c r="K500" s="330"/>
      <c r="L500" s="330"/>
      <c r="M500" s="656"/>
      <c r="N500" s="735"/>
    </row>
    <row r="501" spans="1:14" s="300" customFormat="1" ht="13.5" customHeight="1">
      <c r="A501" s="266"/>
      <c r="B501" s="266"/>
      <c r="C501" s="266"/>
      <c r="D501" s="305"/>
      <c r="E501" s="299"/>
      <c r="F501" s="987" t="s">
        <v>1791</v>
      </c>
      <c r="G501" s="988"/>
      <c r="H501" s="988"/>
      <c r="I501" s="988"/>
      <c r="J501" s="569">
        <f>SUM(J493:J500)</f>
        <v>18236</v>
      </c>
      <c r="K501" s="569">
        <f>SUM(K493:K500)</f>
        <v>20397</v>
      </c>
      <c r="L501" s="569">
        <f>SUM(L493:L500)</f>
        <v>32281</v>
      </c>
      <c r="M501" s="569">
        <f>SUM(M493:M500)</f>
        <v>32281</v>
      </c>
      <c r="N501" s="880">
        <f>M501/L501*100</f>
        <v>100</v>
      </c>
    </row>
    <row r="502" spans="1:14" ht="15.75" customHeight="1">
      <c r="A502" s="104"/>
      <c r="B502" s="122"/>
      <c r="C502" s="80"/>
      <c r="D502" s="116"/>
      <c r="E502" s="111"/>
      <c r="F502" s="121"/>
      <c r="G502" s="127"/>
      <c r="H502" s="108"/>
      <c r="I502" s="109"/>
      <c r="J502" s="562"/>
      <c r="K502" s="330"/>
      <c r="L502" s="330"/>
      <c r="M502" s="656"/>
      <c r="N502" s="735"/>
    </row>
    <row r="503" spans="1:14" s="83" customFormat="1" ht="20.25" customHeight="1">
      <c r="A503" s="203"/>
      <c r="B503" s="266">
        <v>2</v>
      </c>
      <c r="C503" s="82"/>
      <c r="D503" s="305"/>
      <c r="E503" s="175"/>
      <c r="F503" s="222"/>
      <c r="G503" s="280" t="s">
        <v>467</v>
      </c>
      <c r="H503" s="159"/>
      <c r="I503" s="136"/>
      <c r="J503" s="570"/>
      <c r="K503" s="338"/>
      <c r="L503" s="337"/>
      <c r="M503" s="655"/>
      <c r="N503" s="739"/>
    </row>
    <row r="504" spans="1:14" ht="14.25" customHeight="1">
      <c r="A504" s="104"/>
      <c r="B504" s="122"/>
      <c r="C504" s="80"/>
      <c r="D504" s="116">
        <v>1</v>
      </c>
      <c r="E504" s="111"/>
      <c r="F504" s="121"/>
      <c r="G504" s="127"/>
      <c r="H504" s="108" t="s">
        <v>1761</v>
      </c>
      <c r="I504" s="109"/>
      <c r="J504" s="562"/>
      <c r="K504" s="330"/>
      <c r="L504" s="330"/>
      <c r="M504" s="656"/>
      <c r="N504" s="735"/>
    </row>
    <row r="505" spans="1:14" ht="14.25" customHeight="1">
      <c r="A505" s="104"/>
      <c r="B505" s="122"/>
      <c r="C505" s="80"/>
      <c r="D505" s="116"/>
      <c r="E505" s="111">
        <v>1</v>
      </c>
      <c r="F505" s="121"/>
      <c r="G505" s="127"/>
      <c r="H505" s="108"/>
      <c r="I505" s="109" t="s">
        <v>1762</v>
      </c>
      <c r="J505" s="562">
        <v>5439</v>
      </c>
      <c r="K505" s="562">
        <v>5439</v>
      </c>
      <c r="L505" s="562">
        <v>3097</v>
      </c>
      <c r="M505" s="562">
        <v>3097</v>
      </c>
      <c r="N505" s="801">
        <f>M505/L505*100</f>
        <v>100</v>
      </c>
    </row>
    <row r="506" spans="1:14" ht="14.25" customHeight="1">
      <c r="A506" s="104"/>
      <c r="B506" s="122"/>
      <c r="C506" s="80"/>
      <c r="D506" s="116"/>
      <c r="E506" s="111">
        <v>2</v>
      </c>
      <c r="F506" s="121"/>
      <c r="G506" s="127"/>
      <c r="H506" s="108"/>
      <c r="I506" s="109" t="s">
        <v>1763</v>
      </c>
      <c r="J506" s="562">
        <v>1799</v>
      </c>
      <c r="K506" s="562">
        <v>1799</v>
      </c>
      <c r="L506" s="562">
        <v>1103</v>
      </c>
      <c r="M506" s="562">
        <v>1103</v>
      </c>
      <c r="N506" s="801">
        <f>M506/L506*100</f>
        <v>100</v>
      </c>
    </row>
    <row r="507" spans="1:14" ht="14.25" customHeight="1">
      <c r="A507" s="104"/>
      <c r="B507" s="122"/>
      <c r="C507" s="80"/>
      <c r="D507" s="116"/>
      <c r="E507" s="111">
        <v>3</v>
      </c>
      <c r="F507" s="121"/>
      <c r="G507" s="127"/>
      <c r="H507" s="108"/>
      <c r="I507" s="109" t="s">
        <v>1764</v>
      </c>
      <c r="J507" s="562">
        <v>1564</v>
      </c>
      <c r="K507" s="330"/>
      <c r="L507" s="330">
        <v>334</v>
      </c>
      <c r="M507" s="330">
        <v>334</v>
      </c>
      <c r="N507" s="801">
        <f>M507/L507*100</f>
        <v>100</v>
      </c>
    </row>
    <row r="508" spans="1:14" ht="14.25" customHeight="1">
      <c r="A508" s="104"/>
      <c r="B508" s="122"/>
      <c r="C508" s="80"/>
      <c r="D508" s="116"/>
      <c r="E508" s="111">
        <v>5</v>
      </c>
      <c r="F508" s="121"/>
      <c r="G508" s="127"/>
      <c r="H508" s="108"/>
      <c r="I508" s="109" t="s">
        <v>1770</v>
      </c>
      <c r="J508" s="562"/>
      <c r="K508" s="330"/>
      <c r="L508" s="330">
        <v>3355</v>
      </c>
      <c r="M508" s="330">
        <v>3355</v>
      </c>
      <c r="N508" s="801">
        <f>M508/L508*100</f>
        <v>100</v>
      </c>
    </row>
    <row r="509" spans="1:14" ht="13.5" customHeight="1">
      <c r="A509" s="104"/>
      <c r="B509" s="122"/>
      <c r="C509" s="80"/>
      <c r="D509" s="116">
        <v>2</v>
      </c>
      <c r="E509" s="111"/>
      <c r="F509" s="121"/>
      <c r="G509" s="127"/>
      <c r="H509" s="108" t="s">
        <v>1771</v>
      </c>
      <c r="I509" s="109"/>
      <c r="J509" s="562"/>
      <c r="K509" s="330"/>
      <c r="L509" s="330"/>
      <c r="M509" s="330"/>
      <c r="N509" s="801"/>
    </row>
    <row r="510" spans="1:14" ht="13.5" customHeight="1">
      <c r="A510" s="104"/>
      <c r="B510" s="122"/>
      <c r="C510" s="80"/>
      <c r="D510" s="116"/>
      <c r="E510" s="111">
        <v>1</v>
      </c>
      <c r="F510" s="121"/>
      <c r="G510" s="127"/>
      <c r="H510" s="108"/>
      <c r="I510" s="109" t="s">
        <v>1772</v>
      </c>
      <c r="J510" s="562"/>
      <c r="K510" s="330">
        <v>5246</v>
      </c>
      <c r="L510" s="330">
        <v>313</v>
      </c>
      <c r="M510" s="330">
        <v>313</v>
      </c>
      <c r="N510" s="801">
        <f>M510/L510*100</f>
        <v>100</v>
      </c>
    </row>
    <row r="511" spans="1:14" ht="14.25" customHeight="1">
      <c r="A511" s="104"/>
      <c r="B511" s="122"/>
      <c r="C511" s="80"/>
      <c r="D511" s="116"/>
      <c r="E511" s="111"/>
      <c r="F511" s="121"/>
      <c r="G511" s="127"/>
      <c r="H511" s="108"/>
      <c r="I511" s="109"/>
      <c r="J511" s="562"/>
      <c r="K511" s="330"/>
      <c r="L511" s="330"/>
      <c r="M511" s="656"/>
      <c r="N511" s="735"/>
    </row>
    <row r="512" spans="1:14" s="300" customFormat="1" ht="14.25" customHeight="1">
      <c r="A512" s="266"/>
      <c r="B512" s="266"/>
      <c r="C512" s="266"/>
      <c r="D512" s="305"/>
      <c r="E512" s="299"/>
      <c r="F512" s="987" t="s">
        <v>1791</v>
      </c>
      <c r="G512" s="988"/>
      <c r="H512" s="988"/>
      <c r="I512" s="988"/>
      <c r="J512" s="569">
        <f>SUM(J505:J511)</f>
        <v>8802</v>
      </c>
      <c r="K512" s="569">
        <f>SUM(K505:K511)</f>
        <v>12484</v>
      </c>
      <c r="L512" s="569">
        <f>SUM(L505:L511)</f>
        <v>8202</v>
      </c>
      <c r="M512" s="569">
        <f>SUM(M505:M511)</f>
        <v>8202</v>
      </c>
      <c r="N512" s="880">
        <f>M512/L512*100</f>
        <v>100</v>
      </c>
    </row>
    <row r="513" spans="1:14" ht="14.25" customHeight="1">
      <c r="A513" s="104"/>
      <c r="B513" s="122"/>
      <c r="C513" s="80"/>
      <c r="D513" s="116"/>
      <c r="E513" s="111"/>
      <c r="F513" s="121"/>
      <c r="G513" s="127"/>
      <c r="H513" s="108"/>
      <c r="I513" s="109"/>
      <c r="J513" s="562"/>
      <c r="K513" s="330"/>
      <c r="L513" s="330"/>
      <c r="M513" s="330"/>
      <c r="N513" s="735"/>
    </row>
    <row r="514" spans="1:14" s="206" customFormat="1" ht="14.25" customHeight="1">
      <c r="A514" s="203">
        <v>22</v>
      </c>
      <c r="B514" s="266"/>
      <c r="C514" s="203">
        <v>2</v>
      </c>
      <c r="D514" s="305"/>
      <c r="E514" s="204"/>
      <c r="F514" s="102" t="s">
        <v>1552</v>
      </c>
      <c r="G514" s="281"/>
      <c r="H514" s="205"/>
      <c r="I514" s="205"/>
      <c r="J514" s="571"/>
      <c r="K514" s="339"/>
      <c r="L514" s="339"/>
      <c r="M514" s="339"/>
      <c r="N514" s="740"/>
    </row>
    <row r="515" spans="1:14" s="206" customFormat="1" ht="27" customHeight="1">
      <c r="A515" s="203"/>
      <c r="B515" s="266"/>
      <c r="C515" s="203"/>
      <c r="D515" s="305"/>
      <c r="E515" s="204"/>
      <c r="F515" s="102" t="s">
        <v>1553</v>
      </c>
      <c r="G515" s="281"/>
      <c r="H515" s="205"/>
      <c r="I515" s="205"/>
      <c r="J515" s="571"/>
      <c r="K515" s="339"/>
      <c r="L515" s="339"/>
      <c r="M515" s="339"/>
      <c r="N515" s="740"/>
    </row>
    <row r="516" spans="1:14" ht="19.5" customHeight="1">
      <c r="A516" s="104"/>
      <c r="B516" s="122"/>
      <c r="C516" s="80"/>
      <c r="D516" s="116">
        <v>1</v>
      </c>
      <c r="E516" s="111"/>
      <c r="F516" s="121"/>
      <c r="G516" s="127"/>
      <c r="H516" s="108" t="s">
        <v>1761</v>
      </c>
      <c r="I516" s="109"/>
      <c r="J516" s="562"/>
      <c r="K516" s="330"/>
      <c r="L516" s="330"/>
      <c r="M516" s="330"/>
      <c r="N516" s="735"/>
    </row>
    <row r="517" spans="1:14" ht="18" customHeight="1">
      <c r="A517" s="104"/>
      <c r="B517" s="122"/>
      <c r="C517" s="80"/>
      <c r="D517" s="116"/>
      <c r="E517" s="111">
        <v>1</v>
      </c>
      <c r="F517" s="121"/>
      <c r="G517" s="127"/>
      <c r="H517" s="108"/>
      <c r="I517" s="109" t="s">
        <v>1762</v>
      </c>
      <c r="J517" s="562">
        <f>J505+J493</f>
        <v>13963</v>
      </c>
      <c r="K517" s="330">
        <v>440</v>
      </c>
      <c r="L517" s="330">
        <v>8905</v>
      </c>
      <c r="M517" s="330">
        <v>8905</v>
      </c>
      <c r="N517" s="801">
        <f aca="true" t="shared" si="14" ref="N517:N523">M517/L517*100</f>
        <v>100</v>
      </c>
    </row>
    <row r="518" spans="1:14" ht="13.5" customHeight="1">
      <c r="A518" s="104"/>
      <c r="B518" s="122"/>
      <c r="C518" s="80"/>
      <c r="D518" s="116"/>
      <c r="E518" s="111">
        <v>2</v>
      </c>
      <c r="F518" s="121"/>
      <c r="G518" s="127"/>
      <c r="H518" s="108"/>
      <c r="I518" s="109" t="s">
        <v>1763</v>
      </c>
      <c r="J518" s="562">
        <f>J506+J494</f>
        <v>4564</v>
      </c>
      <c r="K518" s="330">
        <v>141</v>
      </c>
      <c r="L518" s="330">
        <v>3010</v>
      </c>
      <c r="M518" s="330">
        <v>3010</v>
      </c>
      <c r="N518" s="801">
        <f t="shared" si="14"/>
        <v>100</v>
      </c>
    </row>
    <row r="519" spans="1:14" ht="13.5" customHeight="1">
      <c r="A519" s="104"/>
      <c r="B519" s="122"/>
      <c r="C519" s="80"/>
      <c r="D519" s="116"/>
      <c r="E519" s="111">
        <v>3</v>
      </c>
      <c r="F519" s="121"/>
      <c r="G519" s="127"/>
      <c r="H519" s="108"/>
      <c r="I519" s="109" t="s">
        <v>1764</v>
      </c>
      <c r="J519" s="562">
        <f>J507+J495</f>
        <v>7311</v>
      </c>
      <c r="K519" s="330">
        <v>1593</v>
      </c>
      <c r="L519" s="330">
        <v>6573</v>
      </c>
      <c r="M519" s="330">
        <v>6573</v>
      </c>
      <c r="N519" s="801">
        <f t="shared" si="14"/>
        <v>100</v>
      </c>
    </row>
    <row r="520" spans="1:14" ht="13.5" customHeight="1">
      <c r="A520" s="104"/>
      <c r="B520" s="122"/>
      <c r="C520" s="80"/>
      <c r="D520" s="116"/>
      <c r="E520" s="111">
        <v>5</v>
      </c>
      <c r="F520" s="121"/>
      <c r="G520" s="127"/>
      <c r="H520" s="108"/>
      <c r="I520" s="109" t="s">
        <v>1770</v>
      </c>
      <c r="J520" s="562">
        <f>J496</f>
        <v>1200</v>
      </c>
      <c r="K520" s="330"/>
      <c r="L520" s="330">
        <v>15331</v>
      </c>
      <c r="M520" s="330">
        <v>15331</v>
      </c>
      <c r="N520" s="801">
        <f t="shared" si="14"/>
        <v>100</v>
      </c>
    </row>
    <row r="521" spans="1:14" ht="13.5" customHeight="1">
      <c r="A521" s="104"/>
      <c r="B521" s="122"/>
      <c r="C521" s="80"/>
      <c r="D521" s="116">
        <v>2</v>
      </c>
      <c r="E521" s="111"/>
      <c r="F521" s="121"/>
      <c r="G521" s="127"/>
      <c r="H521" s="108" t="s">
        <v>1771</v>
      </c>
      <c r="I521" s="109"/>
      <c r="J521" s="562"/>
      <c r="K521" s="330"/>
      <c r="L521" s="330"/>
      <c r="M521" s="330"/>
      <c r="N521" s="735"/>
    </row>
    <row r="522" spans="1:14" ht="13.5" customHeight="1">
      <c r="A522" s="104"/>
      <c r="B522" s="122"/>
      <c r="C522" s="80"/>
      <c r="D522" s="116"/>
      <c r="E522" s="111">
        <v>1</v>
      </c>
      <c r="F522" s="121"/>
      <c r="G522" s="127"/>
      <c r="H522" s="108"/>
      <c r="I522" s="109" t="s">
        <v>1772</v>
      </c>
      <c r="J522" s="562"/>
      <c r="K522" s="330">
        <v>5246</v>
      </c>
      <c r="L522" s="330">
        <v>4530</v>
      </c>
      <c r="M522" s="330">
        <v>4530</v>
      </c>
      <c r="N522" s="801">
        <f t="shared" si="14"/>
        <v>100</v>
      </c>
    </row>
    <row r="523" spans="1:14" ht="14.25" customHeight="1">
      <c r="A523" s="104"/>
      <c r="B523" s="122"/>
      <c r="C523" s="80"/>
      <c r="D523" s="116"/>
      <c r="E523" s="111">
        <v>3</v>
      </c>
      <c r="F523" s="121"/>
      <c r="G523" s="127"/>
      <c r="H523" s="108"/>
      <c r="I523" s="109" t="s">
        <v>1894</v>
      </c>
      <c r="J523" s="562"/>
      <c r="K523" s="332">
        <v>12977</v>
      </c>
      <c r="L523" s="330">
        <v>2134</v>
      </c>
      <c r="M523" s="330">
        <v>2134</v>
      </c>
      <c r="N523" s="801">
        <f t="shared" si="14"/>
        <v>100</v>
      </c>
    </row>
    <row r="524" spans="1:14" s="83" customFormat="1" ht="13.5" customHeight="1">
      <c r="A524" s="203"/>
      <c r="B524" s="266"/>
      <c r="C524" s="82"/>
      <c r="D524" s="305"/>
      <c r="E524" s="175"/>
      <c r="F524" s="222"/>
      <c r="G524" s="282"/>
      <c r="H524" s="159"/>
      <c r="I524" s="136"/>
      <c r="J524" s="570"/>
      <c r="K524" s="338"/>
      <c r="L524" s="337"/>
      <c r="M524" s="337"/>
      <c r="N524" s="735"/>
    </row>
    <row r="525" spans="1:14" s="206" customFormat="1" ht="13.5" customHeight="1">
      <c r="A525" s="203"/>
      <c r="B525" s="266"/>
      <c r="C525" s="203"/>
      <c r="D525" s="305"/>
      <c r="E525" s="204"/>
      <c r="F525" s="207" t="s">
        <v>1773</v>
      </c>
      <c r="G525" s="283"/>
      <c r="H525" s="208"/>
      <c r="I525" s="209"/>
      <c r="J525" s="572">
        <f>SUM(J517:J524)</f>
        <v>27038</v>
      </c>
      <c r="K525" s="572">
        <f>SUM(K517:K524)</f>
        <v>20397</v>
      </c>
      <c r="L525" s="572">
        <f>SUM(L517:L524)</f>
        <v>40483</v>
      </c>
      <c r="M525" s="572">
        <f>SUM(M517:M524)</f>
        <v>40483</v>
      </c>
      <c r="N525" s="869">
        <f>M525/L525*100</f>
        <v>100</v>
      </c>
    </row>
    <row r="526" spans="1:14" s="206" customFormat="1" ht="15" customHeight="1">
      <c r="A526" s="203"/>
      <c r="B526" s="266"/>
      <c r="C526" s="203"/>
      <c r="D526" s="305"/>
      <c r="E526" s="204"/>
      <c r="F526" s="218"/>
      <c r="G526" s="706"/>
      <c r="H526" s="707"/>
      <c r="I526" s="708"/>
      <c r="J526" s="709"/>
      <c r="K526" s="709"/>
      <c r="L526" s="709"/>
      <c r="M526" s="709"/>
      <c r="N526" s="737"/>
    </row>
    <row r="527" spans="1:14" s="206" customFormat="1" ht="13.5" customHeight="1">
      <c r="A527" s="203">
        <v>23</v>
      </c>
      <c r="B527" s="266"/>
      <c r="C527" s="203">
        <v>2</v>
      </c>
      <c r="D527" s="305"/>
      <c r="E527" s="204"/>
      <c r="F527" s="710" t="s">
        <v>418</v>
      </c>
      <c r="G527" s="706"/>
      <c r="H527" s="707"/>
      <c r="I527" s="708"/>
      <c r="J527" s="709"/>
      <c r="K527" s="709"/>
      <c r="L527" s="709"/>
      <c r="M527" s="709"/>
      <c r="N527" s="737"/>
    </row>
    <row r="528" spans="1:14" ht="19.5" customHeight="1">
      <c r="A528" s="104"/>
      <c r="B528" s="122"/>
      <c r="C528" s="80"/>
      <c r="D528" s="116">
        <v>1</v>
      </c>
      <c r="E528" s="111"/>
      <c r="F528" s="121"/>
      <c r="G528" s="127"/>
      <c r="H528" s="108" t="s">
        <v>1761</v>
      </c>
      <c r="I528" s="109"/>
      <c r="J528" s="562"/>
      <c r="K528" s="330"/>
      <c r="L528" s="330"/>
      <c r="M528" s="330"/>
      <c r="N528" s="735"/>
    </row>
    <row r="529" spans="1:14" ht="19.5" customHeight="1">
      <c r="A529" s="104"/>
      <c r="B529" s="122"/>
      <c r="C529" s="80"/>
      <c r="D529" s="116"/>
      <c r="E529" s="111">
        <v>1</v>
      </c>
      <c r="F529" s="121"/>
      <c r="G529" s="127"/>
      <c r="H529" s="108"/>
      <c r="I529" s="109" t="s">
        <v>1762</v>
      </c>
      <c r="J529" s="562"/>
      <c r="K529" s="330"/>
      <c r="L529" s="330">
        <v>11837</v>
      </c>
      <c r="M529" s="330">
        <v>7140</v>
      </c>
      <c r="N529" s="801">
        <f aca="true" t="shared" si="15" ref="N529:N535">M529/L529*100</f>
        <v>60.31933767001774</v>
      </c>
    </row>
    <row r="530" spans="1:14" ht="19.5" customHeight="1">
      <c r="A530" s="104"/>
      <c r="B530" s="122"/>
      <c r="C530" s="80"/>
      <c r="D530" s="116"/>
      <c r="E530" s="111">
        <v>2</v>
      </c>
      <c r="F530" s="121"/>
      <c r="G530" s="127"/>
      <c r="H530" s="108"/>
      <c r="I530" s="109" t="s">
        <v>1763</v>
      </c>
      <c r="J530" s="562"/>
      <c r="K530" s="330"/>
      <c r="L530" s="330">
        <v>3810</v>
      </c>
      <c r="M530" s="330">
        <v>2367</v>
      </c>
      <c r="N530" s="801">
        <f t="shared" si="15"/>
        <v>62.125984251968504</v>
      </c>
    </row>
    <row r="531" spans="1:14" ht="13.5" customHeight="1">
      <c r="A531" s="104"/>
      <c r="B531" s="122"/>
      <c r="C531" s="80"/>
      <c r="D531" s="116"/>
      <c r="E531" s="111">
        <v>3</v>
      </c>
      <c r="F531" s="121"/>
      <c r="G531" s="127"/>
      <c r="H531" s="108"/>
      <c r="I531" s="109" t="s">
        <v>1764</v>
      </c>
      <c r="J531" s="562"/>
      <c r="K531" s="330"/>
      <c r="L531" s="330">
        <v>15843</v>
      </c>
      <c r="M531" s="330">
        <v>7816</v>
      </c>
      <c r="N531" s="801">
        <f t="shared" si="15"/>
        <v>49.334090765637825</v>
      </c>
    </row>
    <row r="532" spans="1:14" ht="13.5" customHeight="1">
      <c r="A532" s="104"/>
      <c r="B532" s="122"/>
      <c r="C532" s="80"/>
      <c r="D532" s="116">
        <v>2</v>
      </c>
      <c r="E532" s="111"/>
      <c r="F532" s="121"/>
      <c r="G532" s="127"/>
      <c r="H532" s="108" t="s">
        <v>1771</v>
      </c>
      <c r="I532" s="109"/>
      <c r="J532" s="562"/>
      <c r="K532" s="330"/>
      <c r="L532" s="330"/>
      <c r="M532" s="330"/>
      <c r="N532" s="735"/>
    </row>
    <row r="533" spans="1:14" ht="13.5" customHeight="1">
      <c r="A533" s="104"/>
      <c r="B533" s="122"/>
      <c r="C533" s="80"/>
      <c r="D533" s="116"/>
      <c r="E533" s="111">
        <v>1</v>
      </c>
      <c r="F533" s="121"/>
      <c r="G533" s="127"/>
      <c r="H533" s="108"/>
      <c r="I533" s="109" t="s">
        <v>1772</v>
      </c>
      <c r="J533" s="562"/>
      <c r="K533" s="330">
        <v>5246</v>
      </c>
      <c r="L533" s="330">
        <v>91452</v>
      </c>
      <c r="M533" s="330">
        <v>39320</v>
      </c>
      <c r="N533" s="801">
        <f t="shared" si="15"/>
        <v>42.99523247167913</v>
      </c>
    </row>
    <row r="534" spans="1:14" ht="13.5" customHeight="1">
      <c r="A534" s="104"/>
      <c r="B534" s="122"/>
      <c r="C534" s="80"/>
      <c r="D534" s="116"/>
      <c r="E534" s="111">
        <v>2</v>
      </c>
      <c r="F534" s="120"/>
      <c r="G534" s="127"/>
      <c r="H534" s="108"/>
      <c r="I534" s="109" t="s">
        <v>1774</v>
      </c>
      <c r="J534" s="562"/>
      <c r="K534" s="330"/>
      <c r="L534" s="330">
        <v>2134</v>
      </c>
      <c r="M534" s="330">
        <v>2134</v>
      </c>
      <c r="N534" s="801">
        <f t="shared" si="15"/>
        <v>100</v>
      </c>
    </row>
    <row r="535" spans="1:14" ht="13.5" customHeight="1">
      <c r="A535" s="104"/>
      <c r="B535" s="122"/>
      <c r="C535" s="80"/>
      <c r="D535" s="116"/>
      <c r="E535" s="111">
        <v>3</v>
      </c>
      <c r="F535" s="120"/>
      <c r="G535" s="127"/>
      <c r="H535" s="108"/>
      <c r="I535" s="109" t="s">
        <v>1894</v>
      </c>
      <c r="J535" s="562"/>
      <c r="K535" s="330"/>
      <c r="L535" s="330">
        <v>400</v>
      </c>
      <c r="M535" s="330">
        <v>400</v>
      </c>
      <c r="N535" s="801">
        <f t="shared" si="15"/>
        <v>100</v>
      </c>
    </row>
    <row r="536" spans="1:14" s="206" customFormat="1" ht="12.75" customHeight="1">
      <c r="A536" s="203"/>
      <c r="B536" s="266"/>
      <c r="C536" s="203"/>
      <c r="D536" s="305"/>
      <c r="E536" s="204"/>
      <c r="F536" s="218"/>
      <c r="G536" s="706"/>
      <c r="H536" s="707"/>
      <c r="I536" s="708"/>
      <c r="J536" s="709"/>
      <c r="K536" s="709"/>
      <c r="L536" s="709"/>
      <c r="M536" s="709"/>
      <c r="N536" s="737"/>
    </row>
    <row r="537" spans="1:14" s="206" customFormat="1" ht="15.75" customHeight="1">
      <c r="A537" s="203"/>
      <c r="B537" s="266"/>
      <c r="C537" s="203"/>
      <c r="D537" s="305"/>
      <c r="E537" s="204"/>
      <c r="F537" s="207" t="s">
        <v>1773</v>
      </c>
      <c r="G537" s="283"/>
      <c r="H537" s="208"/>
      <c r="I537" s="209"/>
      <c r="J537" s="572"/>
      <c r="K537" s="572">
        <f>SUM(K526:K536)</f>
        <v>5246</v>
      </c>
      <c r="L537" s="572">
        <f>SUM(L526:L536)</f>
        <v>125476</v>
      </c>
      <c r="M537" s="572">
        <f>SUM(M526:M536)</f>
        <v>59177</v>
      </c>
      <c r="N537" s="869">
        <f>M537/L537*100</f>
        <v>47.162007077050596</v>
      </c>
    </row>
    <row r="538" spans="1:14" s="206" customFormat="1" ht="15" customHeight="1" thickBot="1">
      <c r="A538" s="203"/>
      <c r="B538" s="266"/>
      <c r="C538" s="203"/>
      <c r="D538" s="305"/>
      <c r="E538" s="204"/>
      <c r="F538" s="218"/>
      <c r="G538" s="706"/>
      <c r="H538" s="707"/>
      <c r="I538" s="708"/>
      <c r="J538" s="709"/>
      <c r="K538" s="709"/>
      <c r="L538" s="709"/>
      <c r="M538" s="709"/>
      <c r="N538" s="737"/>
    </row>
    <row r="539" spans="1:14" s="214" customFormat="1" ht="23.25" customHeight="1" thickBot="1">
      <c r="A539" s="250"/>
      <c r="B539" s="267"/>
      <c r="C539" s="210"/>
      <c r="D539" s="306"/>
      <c r="E539" s="211"/>
      <c r="F539" s="212" t="s">
        <v>1905</v>
      </c>
      <c r="G539" s="284"/>
      <c r="H539" s="213"/>
      <c r="I539" s="212"/>
      <c r="J539" s="573">
        <f>J525+SUM(J424:J488)/2+SUM(J77:J409)/2+SUM(J9:J63)/2</f>
        <v>6595486</v>
      </c>
      <c r="K539" s="573">
        <f>K525+SUM(K424:K488)/2+SUM(K77:K409)/2+SUM(K9:K63)/2</f>
        <v>280324</v>
      </c>
      <c r="L539" s="711">
        <f>L537+L525+SUM(L426:L488)/2+L422+SUM(L80:L199)/2+L75+SUM(L11:L30)/2</f>
        <v>7736351</v>
      </c>
      <c r="M539" s="711">
        <f>M537+M525+SUM(M426:M488)/2+M422+SUM(M80:M199)/2+M75+SUM(M11:M30)/2</f>
        <v>7465827</v>
      </c>
      <c r="N539" s="870">
        <f>M539/L539*100</f>
        <v>96.50320932956635</v>
      </c>
    </row>
    <row r="540" spans="1:14" ht="31.5" customHeight="1">
      <c r="A540" s="251"/>
      <c r="B540" s="268"/>
      <c r="C540" s="84"/>
      <c r="D540" s="307"/>
      <c r="E540" s="176"/>
      <c r="F540" s="215"/>
      <c r="G540" s="261"/>
      <c r="H540" s="153"/>
      <c r="I540" s="130"/>
      <c r="J540" s="561"/>
      <c r="K540" s="340"/>
      <c r="L540" s="340"/>
      <c r="M540" s="340"/>
      <c r="N540" s="734"/>
    </row>
    <row r="541" spans="1:14" ht="18" customHeight="1">
      <c r="A541" s="252"/>
      <c r="B541" s="269"/>
      <c r="C541" s="85"/>
      <c r="D541" s="308"/>
      <c r="E541" s="177"/>
      <c r="F541" s="319" t="s">
        <v>1816</v>
      </c>
      <c r="G541" s="285"/>
      <c r="H541" s="160"/>
      <c r="I541" s="137"/>
      <c r="J541" s="574"/>
      <c r="K541" s="341"/>
      <c r="L541" s="341"/>
      <c r="M541" s="341"/>
      <c r="N541" s="741"/>
    </row>
    <row r="542" spans="1:14" ht="13.5" customHeight="1">
      <c r="A542" s="252"/>
      <c r="B542" s="269"/>
      <c r="C542" s="85"/>
      <c r="D542" s="308"/>
      <c r="E542" s="177"/>
      <c r="F542" s="223"/>
      <c r="G542" s="286"/>
      <c r="H542" s="161"/>
      <c r="I542" s="138"/>
      <c r="J542" s="574"/>
      <c r="K542" s="341"/>
      <c r="L542" s="341"/>
      <c r="M542" s="341"/>
      <c r="N542" s="741"/>
    </row>
    <row r="543" spans="1:14" ht="13.5" customHeight="1">
      <c r="A543" s="253">
        <v>1</v>
      </c>
      <c r="B543" s="270"/>
      <c r="C543" s="86"/>
      <c r="D543" s="309"/>
      <c r="E543" s="178"/>
      <c r="F543" s="224" t="s">
        <v>1817</v>
      </c>
      <c r="G543" s="287"/>
      <c r="H543" s="162"/>
      <c r="I543" s="139"/>
      <c r="J543" s="575"/>
      <c r="K543" s="342"/>
      <c r="L543" s="342"/>
      <c r="M543" s="342"/>
      <c r="N543" s="742"/>
    </row>
    <row r="544" spans="1:14" s="126" customFormat="1" ht="13.5" customHeight="1">
      <c r="A544" s="270"/>
      <c r="B544" s="270">
        <v>1</v>
      </c>
      <c r="C544" s="270">
        <v>1</v>
      </c>
      <c r="D544" s="316"/>
      <c r="E544" s="316"/>
      <c r="F544" s="317"/>
      <c r="G544" s="288" t="s">
        <v>1818</v>
      </c>
      <c r="H544" s="295"/>
      <c r="I544" s="295"/>
      <c r="J544" s="576"/>
      <c r="K544" s="343"/>
      <c r="L544" s="343"/>
      <c r="M544" s="343"/>
      <c r="N544" s="742"/>
    </row>
    <row r="545" spans="1:14" ht="13.5" customHeight="1">
      <c r="A545" s="253"/>
      <c r="B545" s="270"/>
      <c r="C545" s="86"/>
      <c r="D545" s="309">
        <v>1</v>
      </c>
      <c r="E545" s="178"/>
      <c r="F545" s="224"/>
      <c r="G545" s="287"/>
      <c r="H545" s="162" t="s">
        <v>1761</v>
      </c>
      <c r="I545" s="139"/>
      <c r="J545" s="575"/>
      <c r="K545" s="342"/>
      <c r="L545" s="342"/>
      <c r="M545" s="342"/>
      <c r="N545" s="742"/>
    </row>
    <row r="546" spans="1:14" ht="13.5" customHeight="1">
      <c r="A546" s="253"/>
      <c r="B546" s="270"/>
      <c r="C546" s="86"/>
      <c r="D546" s="309"/>
      <c r="E546" s="178">
        <v>3</v>
      </c>
      <c r="F546" s="224"/>
      <c r="G546" s="287"/>
      <c r="H546" s="162"/>
      <c r="I546" s="139" t="s">
        <v>1764</v>
      </c>
      <c r="J546" s="575">
        <v>15100</v>
      </c>
      <c r="K546" s="575">
        <v>15100</v>
      </c>
      <c r="L546" s="575">
        <v>15100</v>
      </c>
      <c r="M546" s="330">
        <v>15100</v>
      </c>
      <c r="N546" s="735">
        <f>M546/L546*100</f>
        <v>100</v>
      </c>
    </row>
    <row r="547" spans="1:14" s="126" customFormat="1" ht="15.75" customHeight="1">
      <c r="A547" s="270"/>
      <c r="B547" s="270"/>
      <c r="C547" s="270"/>
      <c r="D547" s="316"/>
      <c r="E547" s="316"/>
      <c r="F547" s="317"/>
      <c r="G547" s="287"/>
      <c r="H547" s="295"/>
      <c r="I547" s="295"/>
      <c r="J547" s="576"/>
      <c r="K547" s="343"/>
      <c r="L547" s="343"/>
      <c r="M547" s="343"/>
      <c r="N547" s="735"/>
    </row>
    <row r="548" spans="1:14" s="126" customFormat="1" ht="14.25" customHeight="1">
      <c r="A548" s="270"/>
      <c r="B548" s="270"/>
      <c r="C548" s="270"/>
      <c r="D548" s="316"/>
      <c r="E548" s="316"/>
      <c r="F548" s="129" t="s">
        <v>1791</v>
      </c>
      <c r="G548" s="129"/>
      <c r="H548" s="298"/>
      <c r="I548" s="129"/>
      <c r="J548" s="577">
        <f>SUM(J540:J547)</f>
        <v>15100</v>
      </c>
      <c r="K548" s="577">
        <f>SUM(K540:K547)</f>
        <v>15100</v>
      </c>
      <c r="L548" s="577">
        <f>SUM(L540:L547)</f>
        <v>15100</v>
      </c>
      <c r="M548" s="577">
        <f>SUM(M540:M547)</f>
        <v>15100</v>
      </c>
      <c r="N548" s="743">
        <f>M548/L548*100</f>
        <v>100</v>
      </c>
    </row>
    <row r="549" spans="1:14" ht="15" customHeight="1">
      <c r="A549" s="253"/>
      <c r="B549" s="270"/>
      <c r="C549" s="86"/>
      <c r="D549" s="309"/>
      <c r="E549" s="178"/>
      <c r="F549" s="224"/>
      <c r="G549" s="287"/>
      <c r="H549" s="162"/>
      <c r="I549" s="140"/>
      <c r="J549" s="578"/>
      <c r="K549" s="201"/>
      <c r="L549" s="201"/>
      <c r="M549" s="201"/>
      <c r="N549" s="744"/>
    </row>
    <row r="550" spans="1:14" s="126" customFormat="1" ht="13.5" customHeight="1">
      <c r="A550" s="270"/>
      <c r="B550" s="270">
        <v>2</v>
      </c>
      <c r="C550" s="270">
        <v>1</v>
      </c>
      <c r="D550" s="316"/>
      <c r="E550" s="316"/>
      <c r="F550" s="317"/>
      <c r="G550" s="288" t="s">
        <v>1819</v>
      </c>
      <c r="H550" s="295"/>
      <c r="I550" s="295"/>
      <c r="J550" s="576"/>
      <c r="K550" s="343"/>
      <c r="L550" s="343"/>
      <c r="M550" s="343"/>
      <c r="N550" s="742"/>
    </row>
    <row r="551" spans="1:14" ht="13.5" customHeight="1">
      <c r="A551" s="253"/>
      <c r="B551" s="270"/>
      <c r="C551" s="86"/>
      <c r="D551" s="309">
        <v>1</v>
      </c>
      <c r="E551" s="178"/>
      <c r="F551" s="224"/>
      <c r="G551" s="287"/>
      <c r="H551" s="162" t="s">
        <v>1761</v>
      </c>
      <c r="I551" s="139"/>
      <c r="J551" s="575"/>
      <c r="K551" s="342"/>
      <c r="L551" s="342"/>
      <c r="M551" s="342"/>
      <c r="N551" s="742"/>
    </row>
    <row r="552" spans="1:14" ht="13.5" customHeight="1">
      <c r="A552" s="253"/>
      <c r="B552" s="270"/>
      <c r="C552" s="86"/>
      <c r="D552" s="309"/>
      <c r="E552" s="178">
        <v>3</v>
      </c>
      <c r="F552" s="224"/>
      <c r="G552" s="287"/>
      <c r="H552" s="162"/>
      <c r="I552" s="139" t="s">
        <v>1764</v>
      </c>
      <c r="J552" s="575">
        <v>3910</v>
      </c>
      <c r="K552" s="342">
        <v>201</v>
      </c>
      <c r="L552" s="330">
        <v>4111</v>
      </c>
      <c r="M552" s="330">
        <v>3892</v>
      </c>
      <c r="N552" s="735">
        <f>M552/L552*100</f>
        <v>94.67282899537825</v>
      </c>
    </row>
    <row r="553" spans="1:14" ht="12.75" customHeight="1">
      <c r="A553" s="253"/>
      <c r="B553" s="270"/>
      <c r="C553" s="86"/>
      <c r="D553" s="309"/>
      <c r="E553" s="178"/>
      <c r="F553" s="224"/>
      <c r="G553" s="287"/>
      <c r="H553" s="162"/>
      <c r="I553" s="139"/>
      <c r="J553" s="575"/>
      <c r="K553" s="342"/>
      <c r="L553" s="342"/>
      <c r="M553" s="342"/>
      <c r="N553" s="742"/>
    </row>
    <row r="554" spans="1:14" s="126" customFormat="1" ht="13.5" customHeight="1">
      <c r="A554" s="270"/>
      <c r="B554" s="270"/>
      <c r="C554" s="270"/>
      <c r="D554" s="316"/>
      <c r="E554" s="316"/>
      <c r="F554" s="129" t="s">
        <v>1791</v>
      </c>
      <c r="G554" s="129"/>
      <c r="H554" s="298"/>
      <c r="I554" s="129"/>
      <c r="J554" s="577">
        <f>SUM(J549:J553)</f>
        <v>3910</v>
      </c>
      <c r="K554" s="577">
        <f>SUM(K549:K553)</f>
        <v>201</v>
      </c>
      <c r="L554" s="577">
        <f>SUM(L549:L553)</f>
        <v>4111</v>
      </c>
      <c r="M554" s="577">
        <f>SUM(M549:M553)</f>
        <v>3892</v>
      </c>
      <c r="N554" s="743">
        <f>M554/L554*100</f>
        <v>94.67282899537825</v>
      </c>
    </row>
    <row r="555" spans="1:14" ht="14.25" customHeight="1">
      <c r="A555" s="253"/>
      <c r="B555" s="270"/>
      <c r="C555" s="86"/>
      <c r="D555" s="309"/>
      <c r="E555" s="178"/>
      <c r="F555" s="224"/>
      <c r="G555" s="287"/>
      <c r="H555" s="162"/>
      <c r="I555" s="139"/>
      <c r="J555" s="575"/>
      <c r="K555" s="342"/>
      <c r="L555" s="342"/>
      <c r="M555" s="342"/>
      <c r="N555" s="742"/>
    </row>
    <row r="556" spans="1:14" ht="13.5" customHeight="1">
      <c r="A556" s="253"/>
      <c r="B556" s="270">
        <v>3</v>
      </c>
      <c r="C556" s="86">
        <v>1</v>
      </c>
      <c r="D556" s="309"/>
      <c r="E556" s="178"/>
      <c r="F556" s="224"/>
      <c r="G556" s="288" t="s">
        <v>1820</v>
      </c>
      <c r="H556" s="162"/>
      <c r="I556" s="139"/>
      <c r="J556" s="575"/>
      <c r="K556" s="342"/>
      <c r="L556" s="342"/>
      <c r="M556" s="342"/>
      <c r="N556" s="742"/>
    </row>
    <row r="557" spans="1:14" ht="13.5" customHeight="1">
      <c r="A557" s="253"/>
      <c r="B557" s="270"/>
      <c r="C557" s="86"/>
      <c r="D557" s="309">
        <v>1</v>
      </c>
      <c r="E557" s="178"/>
      <c r="F557" s="224"/>
      <c r="G557" s="287"/>
      <c r="H557" s="162" t="s">
        <v>1761</v>
      </c>
      <c r="I557" s="139"/>
      <c r="J557" s="575"/>
      <c r="K557" s="342"/>
      <c r="L557" s="342"/>
      <c r="M557" s="342"/>
      <c r="N557" s="742"/>
    </row>
    <row r="558" spans="1:14" ht="13.5" customHeight="1">
      <c r="A558" s="253"/>
      <c r="B558" s="270"/>
      <c r="C558" s="86"/>
      <c r="D558" s="309"/>
      <c r="E558" s="178">
        <v>3</v>
      </c>
      <c r="F558" s="224"/>
      <c r="G558" s="287"/>
      <c r="H558" s="162"/>
      <c r="I558" s="139" t="s">
        <v>1764</v>
      </c>
      <c r="J558" s="575">
        <v>19950</v>
      </c>
      <c r="K558" s="575"/>
      <c r="L558" s="575">
        <v>19950</v>
      </c>
      <c r="M558" s="330">
        <v>19950</v>
      </c>
      <c r="N558" s="735">
        <f>M558/L558*100</f>
        <v>100</v>
      </c>
    </row>
    <row r="559" spans="1:14" ht="14.25" customHeight="1">
      <c r="A559" s="253"/>
      <c r="B559" s="270"/>
      <c r="C559" s="86"/>
      <c r="D559" s="309"/>
      <c r="E559" s="178"/>
      <c r="F559" s="224"/>
      <c r="G559" s="287"/>
      <c r="H559" s="162"/>
      <c r="I559" s="139"/>
      <c r="J559" s="575"/>
      <c r="K559" s="342"/>
      <c r="L559" s="342"/>
      <c r="M559" s="342"/>
      <c r="N559" s="742"/>
    </row>
    <row r="560" spans="1:14" s="126" customFormat="1" ht="13.5" customHeight="1">
      <c r="A560" s="270"/>
      <c r="B560" s="270"/>
      <c r="C560" s="270"/>
      <c r="D560" s="316"/>
      <c r="E560" s="316"/>
      <c r="F560" s="129" t="s">
        <v>1791</v>
      </c>
      <c r="G560" s="129"/>
      <c r="H560" s="298"/>
      <c r="I560" s="129"/>
      <c r="J560" s="577">
        <f>SUM(J555:J559)</f>
        <v>19950</v>
      </c>
      <c r="K560" s="577">
        <f>SUM(K555:K559)</f>
        <v>0</v>
      </c>
      <c r="L560" s="577">
        <f>SUM(L555:L559)</f>
        <v>19950</v>
      </c>
      <c r="M560" s="577">
        <f>SUM(M555:M559)</f>
        <v>19950</v>
      </c>
      <c r="N560" s="743">
        <f>M560/L560*100</f>
        <v>100</v>
      </c>
    </row>
    <row r="561" spans="1:14" ht="13.5" customHeight="1">
      <c r="A561" s="253"/>
      <c r="B561" s="270"/>
      <c r="C561" s="86"/>
      <c r="D561" s="309"/>
      <c r="E561" s="178"/>
      <c r="F561" s="225"/>
      <c r="G561" s="287"/>
      <c r="H561" s="162"/>
      <c r="I561" s="140"/>
      <c r="J561" s="578"/>
      <c r="K561" s="201"/>
      <c r="L561" s="201"/>
      <c r="M561" s="201"/>
      <c r="N561" s="744"/>
    </row>
    <row r="562" spans="1:14" ht="17.25" customHeight="1">
      <c r="A562" s="253"/>
      <c r="B562" s="270">
        <v>4</v>
      </c>
      <c r="C562" s="86">
        <v>1</v>
      </c>
      <c r="D562" s="309"/>
      <c r="E562" s="178"/>
      <c r="F562" s="224"/>
      <c r="G562" s="288" t="s">
        <v>1821</v>
      </c>
      <c r="H562" s="162"/>
      <c r="I562" s="139"/>
      <c r="J562" s="575"/>
      <c r="K562" s="342"/>
      <c r="L562" s="342"/>
      <c r="M562" s="342"/>
      <c r="N562" s="742"/>
    </row>
    <row r="563" spans="1:14" ht="13.5" customHeight="1">
      <c r="A563" s="253"/>
      <c r="B563" s="270"/>
      <c r="C563" s="86"/>
      <c r="D563" s="309">
        <v>1</v>
      </c>
      <c r="E563" s="178"/>
      <c r="F563" s="224"/>
      <c r="G563" s="287"/>
      <c r="H563" s="162" t="s">
        <v>1761</v>
      </c>
      <c r="I563" s="139"/>
      <c r="J563" s="575"/>
      <c r="K563" s="342"/>
      <c r="L563" s="342"/>
      <c r="M563" s="342"/>
      <c r="N563" s="742"/>
    </row>
    <row r="564" spans="1:14" ht="13.5" customHeight="1">
      <c r="A564" s="253"/>
      <c r="B564" s="270"/>
      <c r="C564" s="86"/>
      <c r="D564" s="309"/>
      <c r="E564" s="178">
        <v>3</v>
      </c>
      <c r="F564" s="224"/>
      <c r="G564" s="287"/>
      <c r="H564" s="162"/>
      <c r="I564" s="139" t="s">
        <v>1764</v>
      </c>
      <c r="J564" s="575">
        <v>8630</v>
      </c>
      <c r="K564" s="575">
        <v>8630</v>
      </c>
      <c r="L564" s="575">
        <v>9133</v>
      </c>
      <c r="M564" s="330">
        <v>8593</v>
      </c>
      <c r="N564" s="735">
        <f>M564/L564*100</f>
        <v>94.08737545165881</v>
      </c>
    </row>
    <row r="565" spans="1:14" ht="13.5" customHeight="1">
      <c r="A565" s="253"/>
      <c r="B565" s="270"/>
      <c r="C565" s="86"/>
      <c r="D565" s="309"/>
      <c r="E565" s="178"/>
      <c r="F565" s="224"/>
      <c r="G565" s="287"/>
      <c r="H565" s="162"/>
      <c r="I565" s="139"/>
      <c r="J565" s="575"/>
      <c r="K565" s="342"/>
      <c r="L565" s="342"/>
      <c r="M565" s="342"/>
      <c r="N565" s="742"/>
    </row>
    <row r="566" spans="1:14" s="126" customFormat="1" ht="13.5" customHeight="1">
      <c r="A566" s="270"/>
      <c r="B566" s="270"/>
      <c r="C566" s="270"/>
      <c r="D566" s="316"/>
      <c r="E566" s="316"/>
      <c r="F566" s="129" t="s">
        <v>1791</v>
      </c>
      <c r="G566" s="129"/>
      <c r="H566" s="298"/>
      <c r="I566" s="129"/>
      <c r="J566" s="577">
        <f>SUM(J561:J565)</f>
        <v>8630</v>
      </c>
      <c r="K566" s="577">
        <f>SUM(K561:K565)</f>
        <v>8630</v>
      </c>
      <c r="L566" s="577">
        <f>SUM(L561:L565)</f>
        <v>9133</v>
      </c>
      <c r="M566" s="577">
        <f>SUM(M561:M565)</f>
        <v>8593</v>
      </c>
      <c r="N566" s="743">
        <f>M566/L566*100</f>
        <v>94.08737545165881</v>
      </c>
    </row>
    <row r="567" spans="1:14" ht="15.75" customHeight="1">
      <c r="A567" s="253"/>
      <c r="B567" s="270"/>
      <c r="C567" s="86"/>
      <c r="D567" s="309"/>
      <c r="E567" s="178"/>
      <c r="F567" s="224"/>
      <c r="G567" s="287"/>
      <c r="H567" s="162"/>
      <c r="I567" s="140"/>
      <c r="J567" s="578"/>
      <c r="K567" s="201"/>
      <c r="L567" s="201"/>
      <c r="M567" s="201"/>
      <c r="N567" s="744"/>
    </row>
    <row r="568" spans="1:14" ht="13.5" customHeight="1">
      <c r="A568" s="253"/>
      <c r="B568" s="270">
        <v>5</v>
      </c>
      <c r="C568" s="86">
        <v>2</v>
      </c>
      <c r="D568" s="309"/>
      <c r="E568" s="178"/>
      <c r="F568" s="224"/>
      <c r="G568" s="288" t="s">
        <v>1822</v>
      </c>
      <c r="H568" s="162"/>
      <c r="I568" s="139"/>
      <c r="J568" s="575"/>
      <c r="K568" s="342"/>
      <c r="L568" s="342"/>
      <c r="M568" s="342"/>
      <c r="N568" s="742"/>
    </row>
    <row r="569" spans="1:14" ht="13.5" customHeight="1">
      <c r="A569" s="253"/>
      <c r="B569" s="270"/>
      <c r="C569" s="86"/>
      <c r="D569" s="309">
        <v>1</v>
      </c>
      <c r="E569" s="178"/>
      <c r="F569" s="224"/>
      <c r="G569" s="287"/>
      <c r="H569" s="162" t="s">
        <v>1761</v>
      </c>
      <c r="I569" s="139"/>
      <c r="J569" s="575"/>
      <c r="K569" s="342"/>
      <c r="L569" s="342"/>
      <c r="M569" s="342"/>
      <c r="N569" s="742"/>
    </row>
    <row r="570" spans="1:14" ht="13.5" customHeight="1">
      <c r="A570" s="253"/>
      <c r="B570" s="270"/>
      <c r="C570" s="86"/>
      <c r="D570" s="309"/>
      <c r="E570" s="178">
        <v>3</v>
      </c>
      <c r="F570" s="224"/>
      <c r="G570" s="287"/>
      <c r="H570" s="162"/>
      <c r="I570" s="139" t="s">
        <v>1764</v>
      </c>
      <c r="J570" s="575">
        <v>1140</v>
      </c>
      <c r="K570" s="575">
        <v>1140</v>
      </c>
      <c r="L570" s="575">
        <v>1140</v>
      </c>
      <c r="M570" s="575">
        <v>1140</v>
      </c>
      <c r="N570" s="735">
        <f>M570/L570*100</f>
        <v>100</v>
      </c>
    </row>
    <row r="571" spans="1:14" ht="17.25" customHeight="1">
      <c r="A571" s="253"/>
      <c r="B571" s="270"/>
      <c r="C571" s="86"/>
      <c r="D571" s="309"/>
      <c r="E571" s="178"/>
      <c r="F571" s="224"/>
      <c r="G571" s="287"/>
      <c r="H571" s="162"/>
      <c r="I571" s="139"/>
      <c r="J571" s="575"/>
      <c r="K571" s="342"/>
      <c r="L571" s="342"/>
      <c r="M571" s="342"/>
      <c r="N571" s="742"/>
    </row>
    <row r="572" spans="1:14" s="126" customFormat="1" ht="13.5" customHeight="1">
      <c r="A572" s="270"/>
      <c r="B572" s="270"/>
      <c r="C572" s="270"/>
      <c r="D572" s="316"/>
      <c r="E572" s="316"/>
      <c r="F572" s="129" t="s">
        <v>1791</v>
      </c>
      <c r="G572" s="129"/>
      <c r="H572" s="298"/>
      <c r="I572" s="129"/>
      <c r="J572" s="577">
        <f>SUM(J567:J571)</f>
        <v>1140</v>
      </c>
      <c r="K572" s="577">
        <f>SUM(K567:K571)</f>
        <v>1140</v>
      </c>
      <c r="L572" s="577">
        <f>SUM(L567:L571)</f>
        <v>1140</v>
      </c>
      <c r="M572" s="577">
        <f>SUM(M567:M571)</f>
        <v>1140</v>
      </c>
      <c r="N572" s="743">
        <f>M572/L572*100</f>
        <v>100</v>
      </c>
    </row>
    <row r="573" spans="1:14" ht="15" customHeight="1">
      <c r="A573" s="253"/>
      <c r="B573" s="270"/>
      <c r="C573" s="86"/>
      <c r="D573" s="309"/>
      <c r="E573" s="178"/>
      <c r="F573" s="224"/>
      <c r="G573" s="287"/>
      <c r="H573" s="162"/>
      <c r="I573" s="139"/>
      <c r="J573" s="575"/>
      <c r="K573" s="342"/>
      <c r="L573" s="342"/>
      <c r="M573" s="342"/>
      <c r="N573" s="742"/>
    </row>
    <row r="574" spans="1:14" ht="13.5" customHeight="1">
      <c r="A574" s="253"/>
      <c r="B574" s="270">
        <v>6</v>
      </c>
      <c r="C574" s="86">
        <v>1</v>
      </c>
      <c r="D574" s="309"/>
      <c r="E574" s="178"/>
      <c r="F574" s="224"/>
      <c r="G574" s="288" t="s">
        <v>1823</v>
      </c>
      <c r="H574" s="162"/>
      <c r="I574" s="139"/>
      <c r="J574" s="575"/>
      <c r="K574" s="342"/>
      <c r="L574" s="342"/>
      <c r="M574" s="342"/>
      <c r="N574" s="742"/>
    </row>
    <row r="575" spans="1:14" ht="13.5" customHeight="1">
      <c r="A575" s="253"/>
      <c r="B575" s="270"/>
      <c r="C575" s="86"/>
      <c r="D575" s="309">
        <v>1</v>
      </c>
      <c r="E575" s="178"/>
      <c r="F575" s="224"/>
      <c r="G575" s="287"/>
      <c r="H575" s="162" t="s">
        <v>1761</v>
      </c>
      <c r="I575" s="139"/>
      <c r="J575" s="575"/>
      <c r="K575" s="342"/>
      <c r="L575" s="342"/>
      <c r="M575" s="342"/>
      <c r="N575" s="742"/>
    </row>
    <row r="576" spans="1:14" ht="13.5" customHeight="1">
      <c r="A576" s="253"/>
      <c r="B576" s="270"/>
      <c r="C576" s="86"/>
      <c r="D576" s="309"/>
      <c r="E576" s="178">
        <v>3</v>
      </c>
      <c r="F576" s="224"/>
      <c r="G576" s="287"/>
      <c r="H576" s="162"/>
      <c r="I576" s="139" t="s">
        <v>1764</v>
      </c>
      <c r="J576" s="575">
        <v>3370</v>
      </c>
      <c r="K576" s="575">
        <v>3370</v>
      </c>
      <c r="L576" s="575">
        <v>3370</v>
      </c>
      <c r="M576" s="330">
        <v>3370</v>
      </c>
      <c r="N576" s="735">
        <f>M576/L576*100</f>
        <v>100</v>
      </c>
    </row>
    <row r="577" spans="1:14" ht="15.75" customHeight="1">
      <c r="A577" s="253"/>
      <c r="B577" s="270"/>
      <c r="C577" s="86"/>
      <c r="D577" s="309"/>
      <c r="E577" s="178"/>
      <c r="F577" s="224"/>
      <c r="G577" s="287"/>
      <c r="H577" s="162"/>
      <c r="I577" s="139"/>
      <c r="J577" s="575"/>
      <c r="K577" s="342"/>
      <c r="L577" s="342"/>
      <c r="M577" s="342"/>
      <c r="N577" s="735"/>
    </row>
    <row r="578" spans="1:14" s="126" customFormat="1" ht="12.75" customHeight="1">
      <c r="A578" s="270"/>
      <c r="B578" s="270"/>
      <c r="C578" s="270"/>
      <c r="D578" s="316"/>
      <c r="E578" s="316"/>
      <c r="F578" s="129" t="s">
        <v>1791</v>
      </c>
      <c r="G578" s="129"/>
      <c r="H578" s="298"/>
      <c r="I578" s="129"/>
      <c r="J578" s="577">
        <f>SUM(J573:J577)</f>
        <v>3370</v>
      </c>
      <c r="K578" s="577">
        <f>SUM(K573:K577)</f>
        <v>3370</v>
      </c>
      <c r="L578" s="577">
        <f>SUM(L573:L577)</f>
        <v>3370</v>
      </c>
      <c r="M578" s="577">
        <f>SUM(M573:M577)</f>
        <v>3370</v>
      </c>
      <c r="N578" s="743">
        <f>M578/L578*100</f>
        <v>100</v>
      </c>
    </row>
    <row r="579" spans="1:14" ht="1.5" customHeight="1" hidden="1">
      <c r="A579" s="253"/>
      <c r="B579" s="270"/>
      <c r="C579" s="86"/>
      <c r="D579" s="309"/>
      <c r="E579" s="178"/>
      <c r="F579" s="224"/>
      <c r="G579" s="287"/>
      <c r="H579" s="162"/>
      <c r="I579" s="140"/>
      <c r="J579" s="578"/>
      <c r="K579" s="201"/>
      <c r="L579" s="201"/>
      <c r="M579" s="201"/>
      <c r="N579" s="744"/>
    </row>
    <row r="580" spans="1:14" ht="13.5" customHeight="1">
      <c r="A580" s="253"/>
      <c r="B580" s="270">
        <v>7</v>
      </c>
      <c r="C580" s="86">
        <v>2</v>
      </c>
      <c r="D580" s="309"/>
      <c r="E580" s="178"/>
      <c r="F580" s="224"/>
      <c r="G580" s="288" t="s">
        <v>1593</v>
      </c>
      <c r="H580" s="162"/>
      <c r="I580" s="139"/>
      <c r="J580" s="575"/>
      <c r="K580" s="342"/>
      <c r="L580" s="342"/>
      <c r="M580" s="342"/>
      <c r="N580" s="742"/>
    </row>
    <row r="581" spans="1:14" ht="13.5" customHeight="1">
      <c r="A581" s="253"/>
      <c r="B581" s="270"/>
      <c r="C581" s="86"/>
      <c r="D581" s="309">
        <v>1</v>
      </c>
      <c r="E581" s="178"/>
      <c r="F581" s="224"/>
      <c r="G581" s="287"/>
      <c r="H581" s="162" t="s">
        <v>1761</v>
      </c>
      <c r="I581" s="139"/>
      <c r="J581" s="575"/>
      <c r="K581" s="342"/>
      <c r="L581" s="342"/>
      <c r="M581" s="342"/>
      <c r="N581" s="742"/>
    </row>
    <row r="582" spans="1:14" ht="13.5" customHeight="1">
      <c r="A582" s="253"/>
      <c r="B582" s="270"/>
      <c r="C582" s="86"/>
      <c r="D582" s="309"/>
      <c r="E582" s="178">
        <v>1</v>
      </c>
      <c r="F582" s="224"/>
      <c r="G582" s="287"/>
      <c r="H582" s="162"/>
      <c r="I582" s="139" t="s">
        <v>1762</v>
      </c>
      <c r="J582" s="575"/>
      <c r="K582" s="342"/>
      <c r="L582" s="342">
        <v>363</v>
      </c>
      <c r="M582" s="342">
        <v>362</v>
      </c>
      <c r="N582" s="735">
        <f>M582/L582*100</f>
        <v>99.72451790633609</v>
      </c>
    </row>
    <row r="583" spans="1:14" ht="13.5" customHeight="1">
      <c r="A583" s="253"/>
      <c r="B583" s="270"/>
      <c r="C583" s="86"/>
      <c r="D583" s="309"/>
      <c r="E583" s="178">
        <v>3</v>
      </c>
      <c r="F583" s="224"/>
      <c r="G583" s="287"/>
      <c r="H583" s="162"/>
      <c r="I583" s="139" t="s">
        <v>1764</v>
      </c>
      <c r="J583" s="575">
        <v>580</v>
      </c>
      <c r="K583" s="342"/>
      <c r="L583" s="330">
        <v>217</v>
      </c>
      <c r="M583" s="342">
        <v>208</v>
      </c>
      <c r="N583" s="735">
        <f>M583/L583*100</f>
        <v>95.85253456221197</v>
      </c>
    </row>
    <row r="584" spans="1:14" ht="13.5" customHeight="1">
      <c r="A584" s="253"/>
      <c r="B584" s="270"/>
      <c r="C584" s="86"/>
      <c r="D584" s="309"/>
      <c r="E584" s="178"/>
      <c r="F584" s="224"/>
      <c r="G584" s="287"/>
      <c r="H584" s="162"/>
      <c r="I584" s="139"/>
      <c r="J584" s="575"/>
      <c r="K584" s="342"/>
      <c r="L584" s="342"/>
      <c r="M584" s="342"/>
      <c r="N584" s="742"/>
    </row>
    <row r="585" spans="1:14" s="126" customFormat="1" ht="13.5" customHeight="1">
      <c r="A585" s="270"/>
      <c r="B585" s="270"/>
      <c r="C585" s="270"/>
      <c r="D585" s="316"/>
      <c r="E585" s="316"/>
      <c r="F585" s="129" t="s">
        <v>1791</v>
      </c>
      <c r="G585" s="129"/>
      <c r="H585" s="298"/>
      <c r="I585" s="129"/>
      <c r="J585" s="577">
        <f>SUM(J579:J584)</f>
        <v>580</v>
      </c>
      <c r="K585" s="577">
        <f>SUM(K579:K584)</f>
        <v>0</v>
      </c>
      <c r="L585" s="577">
        <f>SUM(L579:L584)</f>
        <v>580</v>
      </c>
      <c r="M585" s="577">
        <f>SUM(M579:M584)</f>
        <v>570</v>
      </c>
      <c r="N585" s="743">
        <f>M585/L585*100</f>
        <v>98.27586206896551</v>
      </c>
    </row>
    <row r="586" spans="1:14" ht="6" customHeight="1">
      <c r="A586" s="253"/>
      <c r="B586" s="270"/>
      <c r="C586" s="86"/>
      <c r="D586" s="309"/>
      <c r="E586" s="178"/>
      <c r="F586" s="219"/>
      <c r="G586" s="125"/>
      <c r="H586" s="157"/>
      <c r="I586" s="118"/>
      <c r="J586" s="578"/>
      <c r="K586" s="201"/>
      <c r="L586" s="201"/>
      <c r="M586" s="201"/>
      <c r="N586" s="744"/>
    </row>
    <row r="587" spans="1:14" s="126" customFormat="1" ht="13.5" customHeight="1">
      <c r="A587" s="270"/>
      <c r="B587" s="270">
        <v>8</v>
      </c>
      <c r="C587" s="270">
        <v>1</v>
      </c>
      <c r="D587" s="316"/>
      <c r="E587" s="316"/>
      <c r="F587" s="317"/>
      <c r="G587" s="288" t="s">
        <v>1665</v>
      </c>
      <c r="H587" s="295"/>
      <c r="I587" s="295"/>
      <c r="J587" s="576"/>
      <c r="K587" s="343"/>
      <c r="L587" s="343"/>
      <c r="M587" s="343"/>
      <c r="N587" s="742"/>
    </row>
    <row r="588" spans="1:14" ht="13.5" customHeight="1">
      <c r="A588" s="253"/>
      <c r="B588" s="270"/>
      <c r="C588" s="86"/>
      <c r="D588" s="309">
        <v>1</v>
      </c>
      <c r="E588" s="178"/>
      <c r="F588" s="224"/>
      <c r="G588" s="287"/>
      <c r="H588" s="162" t="s">
        <v>1761</v>
      </c>
      <c r="I588" s="139"/>
      <c r="J588" s="575"/>
      <c r="K588" s="342"/>
      <c r="L588" s="342"/>
      <c r="M588" s="342"/>
      <c r="N588" s="742"/>
    </row>
    <row r="589" spans="1:14" ht="13.5" customHeight="1">
      <c r="A589" s="253"/>
      <c r="B589" s="270"/>
      <c r="C589" s="86"/>
      <c r="D589" s="309"/>
      <c r="E589" s="178">
        <v>3</v>
      </c>
      <c r="F589" s="224"/>
      <c r="G589" s="287"/>
      <c r="H589" s="162"/>
      <c r="I589" s="139" t="s">
        <v>1764</v>
      </c>
      <c r="J589" s="575">
        <v>4500</v>
      </c>
      <c r="K589" s="342">
        <v>939</v>
      </c>
      <c r="L589" s="330">
        <v>5439</v>
      </c>
      <c r="M589" s="330">
        <v>5189</v>
      </c>
      <c r="N589" s="735">
        <f>M589/L589*100</f>
        <v>95.40356683213827</v>
      </c>
    </row>
    <row r="590" spans="1:14" ht="9.75" customHeight="1">
      <c r="A590" s="253"/>
      <c r="B590" s="270"/>
      <c r="C590" s="86"/>
      <c r="D590" s="309"/>
      <c r="E590" s="178"/>
      <c r="F590" s="224"/>
      <c r="G590" s="287"/>
      <c r="H590" s="162"/>
      <c r="I590" s="139"/>
      <c r="J590" s="575"/>
      <c r="K590" s="342"/>
      <c r="L590" s="342"/>
      <c r="M590" s="342"/>
      <c r="N590" s="742"/>
    </row>
    <row r="591" spans="1:14" s="126" customFormat="1" ht="13.5" customHeight="1">
      <c r="A591" s="270"/>
      <c r="B591" s="270"/>
      <c r="C591" s="270"/>
      <c r="D591" s="316"/>
      <c r="E591" s="316"/>
      <c r="F591" s="129" t="s">
        <v>1791</v>
      </c>
      <c r="G591" s="129"/>
      <c r="H591" s="298"/>
      <c r="I591" s="129"/>
      <c r="J591" s="577">
        <f>SUM(J586:J590)</f>
        <v>4500</v>
      </c>
      <c r="K591" s="577">
        <f>SUM(K586:K590)</f>
        <v>939</v>
      </c>
      <c r="L591" s="577">
        <f>SUM(L586:L590)</f>
        <v>5439</v>
      </c>
      <c r="M591" s="577">
        <f>SUM(M586:M590)</f>
        <v>5189</v>
      </c>
      <c r="N591" s="743">
        <f>M591/L591*100</f>
        <v>95.40356683213827</v>
      </c>
    </row>
    <row r="592" spans="1:14" ht="8.25" customHeight="1">
      <c r="A592" s="253"/>
      <c r="B592" s="270"/>
      <c r="C592" s="86"/>
      <c r="D592" s="309"/>
      <c r="E592" s="178"/>
      <c r="F592" s="224"/>
      <c r="G592" s="287"/>
      <c r="H592" s="162"/>
      <c r="I592" s="140"/>
      <c r="J592" s="578"/>
      <c r="K592" s="201"/>
      <c r="L592" s="201"/>
      <c r="M592" s="201"/>
      <c r="N592" s="744"/>
    </row>
    <row r="593" spans="1:14" s="126" customFormat="1" ht="13.5" customHeight="1">
      <c r="A593" s="270"/>
      <c r="B593" s="270">
        <v>9</v>
      </c>
      <c r="C593" s="270">
        <v>1</v>
      </c>
      <c r="D593" s="316"/>
      <c r="E593" s="316"/>
      <c r="F593" s="317"/>
      <c r="G593" s="288" t="s">
        <v>1824</v>
      </c>
      <c r="H593" s="295"/>
      <c r="I593" s="295"/>
      <c r="J593" s="576"/>
      <c r="K593" s="343"/>
      <c r="L593" s="343"/>
      <c r="M593" s="343"/>
      <c r="N593" s="742"/>
    </row>
    <row r="594" spans="1:14" ht="13.5" customHeight="1">
      <c r="A594" s="253"/>
      <c r="B594" s="270"/>
      <c r="C594" s="86"/>
      <c r="D594" s="309">
        <v>1</v>
      </c>
      <c r="E594" s="178"/>
      <c r="F594" s="224"/>
      <c r="G594" s="287"/>
      <c r="H594" s="162" t="s">
        <v>1761</v>
      </c>
      <c r="I594" s="139"/>
      <c r="J594" s="575"/>
      <c r="K594" s="342"/>
      <c r="L594" s="342"/>
      <c r="M594" s="342"/>
      <c r="N594" s="742"/>
    </row>
    <row r="595" spans="1:14" ht="13.5" customHeight="1">
      <c r="A595" s="253"/>
      <c r="B595" s="270"/>
      <c r="C595" s="86"/>
      <c r="D595" s="309"/>
      <c r="E595" s="178">
        <v>3</v>
      </c>
      <c r="F595" s="224"/>
      <c r="G595" s="287"/>
      <c r="H595" s="162"/>
      <c r="I595" s="139" t="s">
        <v>1764</v>
      </c>
      <c r="J595" s="575">
        <v>7930</v>
      </c>
      <c r="K595" s="575">
        <v>7930</v>
      </c>
      <c r="L595" s="575">
        <v>7930</v>
      </c>
      <c r="M595" s="330">
        <v>7930</v>
      </c>
      <c r="N595" s="735">
        <f>M595/L595*100</f>
        <v>100</v>
      </c>
    </row>
    <row r="596" spans="1:14" ht="6.75" customHeight="1">
      <c r="A596" s="253"/>
      <c r="B596" s="270"/>
      <c r="C596" s="86"/>
      <c r="D596" s="309"/>
      <c r="E596" s="178"/>
      <c r="F596" s="224"/>
      <c r="G596" s="287"/>
      <c r="H596" s="162"/>
      <c r="I596" s="139"/>
      <c r="J596" s="575"/>
      <c r="K596" s="342"/>
      <c r="L596" s="342"/>
      <c r="M596" s="342"/>
      <c r="N596" s="742"/>
    </row>
    <row r="597" spans="1:14" s="126" customFormat="1" ht="13.5" customHeight="1">
      <c r="A597" s="270"/>
      <c r="B597" s="270"/>
      <c r="C597" s="270"/>
      <c r="D597" s="316"/>
      <c r="E597" s="316"/>
      <c r="F597" s="129" t="s">
        <v>1791</v>
      </c>
      <c r="G597" s="129"/>
      <c r="H597" s="298"/>
      <c r="I597" s="129"/>
      <c r="J597" s="577">
        <f>SUM(J592:J596)</f>
        <v>7930</v>
      </c>
      <c r="K597" s="577">
        <f>SUM(K592:K596)</f>
        <v>7930</v>
      </c>
      <c r="L597" s="577">
        <f>SUM(L592:L596)</f>
        <v>7930</v>
      </c>
      <c r="M597" s="577">
        <f>SUM(M592:M596)</f>
        <v>7930</v>
      </c>
      <c r="N597" s="743">
        <f>M597/L597*100</f>
        <v>100</v>
      </c>
    </row>
    <row r="598" spans="1:14" ht="9.75" customHeight="1">
      <c r="A598" s="253"/>
      <c r="B598" s="270"/>
      <c r="C598" s="86"/>
      <c r="D598" s="309"/>
      <c r="E598" s="178"/>
      <c r="F598" s="224"/>
      <c r="G598" s="287"/>
      <c r="H598" s="162"/>
      <c r="I598" s="140"/>
      <c r="J598" s="578"/>
      <c r="K598" s="201"/>
      <c r="L598" s="201"/>
      <c r="M598" s="201"/>
      <c r="N598" s="744"/>
    </row>
    <row r="599" spans="1:14" ht="13.5" customHeight="1">
      <c r="A599" s="253"/>
      <c r="B599" s="270">
        <v>10</v>
      </c>
      <c r="C599" s="86">
        <v>1</v>
      </c>
      <c r="D599" s="309"/>
      <c r="E599" s="178"/>
      <c r="F599" s="224"/>
      <c r="G599" s="288" t="s">
        <v>1595</v>
      </c>
      <c r="H599" s="162"/>
      <c r="I599" s="139"/>
      <c r="J599" s="575"/>
      <c r="K599" s="342"/>
      <c r="L599" s="342"/>
      <c r="M599" s="342"/>
      <c r="N599" s="742"/>
    </row>
    <row r="600" spans="1:14" ht="13.5" customHeight="1">
      <c r="A600" s="253"/>
      <c r="B600" s="270"/>
      <c r="C600" s="86"/>
      <c r="D600" s="309">
        <v>1</v>
      </c>
      <c r="E600" s="178"/>
      <c r="F600" s="224"/>
      <c r="G600" s="287"/>
      <c r="H600" s="162" t="s">
        <v>1761</v>
      </c>
      <c r="I600" s="139"/>
      <c r="J600" s="575"/>
      <c r="K600" s="342"/>
      <c r="L600" s="342"/>
      <c r="M600" s="342"/>
      <c r="N600" s="742"/>
    </row>
    <row r="601" spans="1:14" ht="13.5" customHeight="1">
      <c r="A601" s="253"/>
      <c r="B601" s="270"/>
      <c r="C601" s="86"/>
      <c r="D601" s="309"/>
      <c r="E601" s="178">
        <v>3</v>
      </c>
      <c r="F601" s="224"/>
      <c r="G601" s="287"/>
      <c r="H601" s="162"/>
      <c r="I601" s="139" t="s">
        <v>1764</v>
      </c>
      <c r="J601" s="575">
        <v>1126</v>
      </c>
      <c r="K601" s="342">
        <v>374</v>
      </c>
      <c r="L601" s="330">
        <v>1500</v>
      </c>
      <c r="M601" s="330">
        <v>1500</v>
      </c>
      <c r="N601" s="735">
        <f>M601/L601*100</f>
        <v>100</v>
      </c>
    </row>
    <row r="602" spans="1:14" ht="0.75" customHeight="1">
      <c r="A602" s="253"/>
      <c r="B602" s="270"/>
      <c r="C602" s="86"/>
      <c r="D602" s="309"/>
      <c r="E602" s="178"/>
      <c r="F602" s="224"/>
      <c r="G602" s="287"/>
      <c r="H602" s="162"/>
      <c r="I602" s="139"/>
      <c r="J602" s="575"/>
      <c r="K602" s="342"/>
      <c r="L602" s="342"/>
      <c r="M602" s="342"/>
      <c r="N602" s="742"/>
    </row>
    <row r="603" spans="1:14" s="126" customFormat="1" ht="13.5" customHeight="1">
      <c r="A603" s="270"/>
      <c r="B603" s="270"/>
      <c r="C603" s="270"/>
      <c r="D603" s="316"/>
      <c r="E603" s="316"/>
      <c r="F603" s="129" t="s">
        <v>1791</v>
      </c>
      <c r="G603" s="129"/>
      <c r="H603" s="298"/>
      <c r="I603" s="129"/>
      <c r="J603" s="577">
        <f>SUM(J598:J602)</f>
        <v>1126</v>
      </c>
      <c r="K603" s="577">
        <f>SUM(K598:K602)</f>
        <v>374</v>
      </c>
      <c r="L603" s="577">
        <f>SUM(L598:L602)</f>
        <v>1500</v>
      </c>
      <c r="M603" s="577">
        <f>SUM(M598:M602)</f>
        <v>1500</v>
      </c>
      <c r="N603" s="743">
        <f>M603/L603*100</f>
        <v>100</v>
      </c>
    </row>
    <row r="604" spans="1:14" ht="0.75" customHeight="1">
      <c r="A604" s="253"/>
      <c r="B604" s="270"/>
      <c r="C604" s="86"/>
      <c r="D604" s="309"/>
      <c r="E604" s="178"/>
      <c r="F604" s="224"/>
      <c r="G604" s="287"/>
      <c r="H604" s="162"/>
      <c r="I604" s="140"/>
      <c r="J604" s="578"/>
      <c r="K604" s="201"/>
      <c r="L604" s="201"/>
      <c r="M604" s="201"/>
      <c r="N604" s="744"/>
    </row>
    <row r="605" spans="1:14" ht="13.5" customHeight="1">
      <c r="A605" s="253"/>
      <c r="B605" s="270">
        <v>11</v>
      </c>
      <c r="C605" s="86">
        <v>1</v>
      </c>
      <c r="D605" s="309"/>
      <c r="E605" s="178"/>
      <c r="F605" s="224"/>
      <c r="G605" s="288" t="s">
        <v>492</v>
      </c>
      <c r="H605" s="162"/>
      <c r="I605" s="139"/>
      <c r="J605" s="575"/>
      <c r="K605" s="342"/>
      <c r="L605" s="342"/>
      <c r="M605" s="342"/>
      <c r="N605" s="742"/>
    </row>
    <row r="606" spans="1:14" ht="13.5" customHeight="1">
      <c r="A606" s="253"/>
      <c r="B606" s="270"/>
      <c r="C606" s="86"/>
      <c r="D606" s="309">
        <v>1</v>
      </c>
      <c r="E606" s="178"/>
      <c r="F606" s="224"/>
      <c r="G606" s="287"/>
      <c r="H606" s="162" t="s">
        <v>1761</v>
      </c>
      <c r="I606" s="139"/>
      <c r="J606" s="575"/>
      <c r="K606" s="342"/>
      <c r="L606" s="342"/>
      <c r="M606" s="342"/>
      <c r="N606" s="742"/>
    </row>
    <row r="607" spans="1:14" ht="13.5" customHeight="1">
      <c r="A607" s="253"/>
      <c r="B607" s="270"/>
      <c r="C607" s="86"/>
      <c r="D607" s="309"/>
      <c r="E607" s="178">
        <v>3</v>
      </c>
      <c r="F607" s="224"/>
      <c r="G607" s="287"/>
      <c r="H607" s="162"/>
      <c r="I607" s="139" t="s">
        <v>1764</v>
      </c>
      <c r="J607" s="575">
        <v>1300</v>
      </c>
      <c r="K607" s="575">
        <v>1300</v>
      </c>
      <c r="L607" s="575">
        <v>1150</v>
      </c>
      <c r="M607" s="330">
        <v>1150</v>
      </c>
      <c r="N607" s="735">
        <f>M607/L607*100</f>
        <v>100</v>
      </c>
    </row>
    <row r="608" spans="1:14" ht="5.25" customHeight="1">
      <c r="A608" s="253"/>
      <c r="B608" s="270"/>
      <c r="C608" s="86"/>
      <c r="D608" s="309"/>
      <c r="E608" s="178"/>
      <c r="F608" s="224"/>
      <c r="G608" s="287"/>
      <c r="H608" s="162"/>
      <c r="I608" s="139"/>
      <c r="J608" s="575"/>
      <c r="K608" s="342"/>
      <c r="L608" s="342"/>
      <c r="M608" s="342"/>
      <c r="N608" s="742"/>
    </row>
    <row r="609" spans="1:14" s="126" customFormat="1" ht="13.5" customHeight="1">
      <c r="A609" s="270"/>
      <c r="B609" s="270"/>
      <c r="C609" s="270"/>
      <c r="D609" s="316"/>
      <c r="E609" s="316"/>
      <c r="F609" s="129" t="s">
        <v>1791</v>
      </c>
      <c r="G609" s="129"/>
      <c r="H609" s="298"/>
      <c r="I609" s="129"/>
      <c r="J609" s="577">
        <f>SUM(J604:J608)</f>
        <v>1300</v>
      </c>
      <c r="K609" s="577">
        <f>SUM(K604:K608)</f>
        <v>1300</v>
      </c>
      <c r="L609" s="577">
        <f>SUM(L604:L608)</f>
        <v>1150</v>
      </c>
      <c r="M609" s="577">
        <f>SUM(M604:M608)</f>
        <v>1150</v>
      </c>
      <c r="N609" s="743">
        <f>M609/L609*100</f>
        <v>100</v>
      </c>
    </row>
    <row r="610" spans="1:14" ht="1.5" customHeight="1">
      <c r="A610" s="253"/>
      <c r="B610" s="270"/>
      <c r="C610" s="86"/>
      <c r="D610" s="309"/>
      <c r="E610" s="178"/>
      <c r="F610" s="224"/>
      <c r="G610" s="287"/>
      <c r="H610" s="162"/>
      <c r="I610" s="140"/>
      <c r="J610" s="578"/>
      <c r="K610" s="201"/>
      <c r="L610" s="201"/>
      <c r="M610" s="201"/>
      <c r="N610" s="744"/>
    </row>
    <row r="611" spans="1:14" ht="13.5" customHeight="1">
      <c r="A611" s="253"/>
      <c r="B611" s="270">
        <v>12</v>
      </c>
      <c r="C611" s="86">
        <v>2</v>
      </c>
      <c r="D611" s="309"/>
      <c r="E611" s="178"/>
      <c r="F611" s="224"/>
      <c r="G611" s="288" t="s">
        <v>1690</v>
      </c>
      <c r="H611" s="162"/>
      <c r="I611" s="139"/>
      <c r="J611" s="575"/>
      <c r="K611" s="342"/>
      <c r="L611" s="342"/>
      <c r="M611" s="342"/>
      <c r="N611" s="742"/>
    </row>
    <row r="612" spans="1:14" ht="13.5" customHeight="1">
      <c r="A612" s="253"/>
      <c r="B612" s="270"/>
      <c r="C612" s="86"/>
      <c r="D612" s="309">
        <v>1</v>
      </c>
      <c r="E612" s="178"/>
      <c r="F612" s="224"/>
      <c r="G612" s="287"/>
      <c r="H612" s="162" t="s">
        <v>1761</v>
      </c>
      <c r="I612" s="139"/>
      <c r="J612" s="575"/>
      <c r="K612" s="342"/>
      <c r="L612" s="342"/>
      <c r="M612" s="342"/>
      <c r="N612" s="742"/>
    </row>
    <row r="613" spans="1:14" ht="13.5" customHeight="1">
      <c r="A613" s="253"/>
      <c r="B613" s="270"/>
      <c r="C613" s="86"/>
      <c r="D613" s="309"/>
      <c r="E613" s="178">
        <v>3</v>
      </c>
      <c r="F613" s="224"/>
      <c r="G613" s="287"/>
      <c r="H613" s="162"/>
      <c r="I613" s="139" t="s">
        <v>1764</v>
      </c>
      <c r="J613" s="575">
        <v>2500</v>
      </c>
      <c r="K613" s="575">
        <v>2500</v>
      </c>
      <c r="L613" s="575">
        <v>2500</v>
      </c>
      <c r="M613" s="330">
        <v>2492</v>
      </c>
      <c r="N613" s="735">
        <f>M613/L613*100</f>
        <v>99.68</v>
      </c>
    </row>
    <row r="614" spans="1:14" ht="3.75" customHeight="1">
      <c r="A614" s="253"/>
      <c r="B614" s="270"/>
      <c r="C614" s="86"/>
      <c r="D614" s="309"/>
      <c r="E614" s="178"/>
      <c r="F614" s="224"/>
      <c r="G614" s="287"/>
      <c r="H614" s="162"/>
      <c r="I614" s="139"/>
      <c r="J614" s="575"/>
      <c r="K614" s="342"/>
      <c r="L614" s="342"/>
      <c r="M614" s="342"/>
      <c r="N614" s="742"/>
    </row>
    <row r="615" spans="1:14" ht="13.5" customHeight="1">
      <c r="A615" s="253"/>
      <c r="B615" s="270"/>
      <c r="C615" s="86"/>
      <c r="D615" s="309"/>
      <c r="E615" s="178"/>
      <c r="F615" s="220" t="s">
        <v>1791</v>
      </c>
      <c r="G615" s="129"/>
      <c r="H615" s="158"/>
      <c r="I615" s="135"/>
      <c r="J615" s="577">
        <f>SUM(J610:J614)</f>
        <v>2500</v>
      </c>
      <c r="K615" s="577">
        <f>SUM(K610:K614)</f>
        <v>2500</v>
      </c>
      <c r="L615" s="577">
        <f>SUM(L610:L614)</f>
        <v>2500</v>
      </c>
      <c r="M615" s="577">
        <f>SUM(M610:M614)</f>
        <v>2492</v>
      </c>
      <c r="N615" s="743">
        <f>M615/L615*100</f>
        <v>99.68</v>
      </c>
    </row>
    <row r="616" spans="1:14" ht="2.25" customHeight="1">
      <c r="A616" s="253"/>
      <c r="B616" s="270"/>
      <c r="C616" s="86"/>
      <c r="D616" s="309"/>
      <c r="E616" s="178"/>
      <c r="F616" s="224"/>
      <c r="G616" s="287"/>
      <c r="H616" s="162"/>
      <c r="I616" s="140"/>
      <c r="J616" s="578"/>
      <c r="K616" s="201"/>
      <c r="L616" s="201"/>
      <c r="M616" s="201"/>
      <c r="N616" s="744"/>
    </row>
    <row r="617" spans="1:14" ht="13.5" customHeight="1">
      <c r="A617" s="253"/>
      <c r="B617" s="270">
        <v>13</v>
      </c>
      <c r="C617" s="86">
        <v>1</v>
      </c>
      <c r="D617" s="309"/>
      <c r="E617" s="178"/>
      <c r="F617" s="224"/>
      <c r="G617" s="288" t="s">
        <v>1710</v>
      </c>
      <c r="H617" s="162"/>
      <c r="I617" s="139"/>
      <c r="J617" s="575"/>
      <c r="K617" s="342"/>
      <c r="L617" s="342"/>
      <c r="M617" s="342"/>
      <c r="N617" s="742"/>
    </row>
    <row r="618" spans="1:14" ht="13.5" customHeight="1">
      <c r="A618" s="253"/>
      <c r="B618" s="270"/>
      <c r="C618" s="86"/>
      <c r="D618" s="309">
        <v>1</v>
      </c>
      <c r="E618" s="178"/>
      <c r="F618" s="224"/>
      <c r="G618" s="287"/>
      <c r="H618" s="162" t="s">
        <v>1761</v>
      </c>
      <c r="I618" s="139"/>
      <c r="J618" s="575"/>
      <c r="K618" s="342"/>
      <c r="L618" s="342"/>
      <c r="M618" s="342"/>
      <c r="N618" s="742"/>
    </row>
    <row r="619" spans="1:14" ht="13.5" customHeight="1">
      <c r="A619" s="253"/>
      <c r="B619" s="270"/>
      <c r="C619" s="86"/>
      <c r="D619" s="309"/>
      <c r="E619" s="178">
        <v>3</v>
      </c>
      <c r="F619" s="224"/>
      <c r="G619" s="287"/>
      <c r="H619" s="162"/>
      <c r="I619" s="139" t="s">
        <v>1764</v>
      </c>
      <c r="J619" s="575">
        <v>5000</v>
      </c>
      <c r="K619" s="575">
        <v>5000</v>
      </c>
      <c r="L619" s="575">
        <v>5300</v>
      </c>
      <c r="M619" s="330">
        <v>5000</v>
      </c>
      <c r="N619" s="735">
        <f>M619/L619*100</f>
        <v>94.33962264150944</v>
      </c>
    </row>
    <row r="620" spans="1:14" ht="3" customHeight="1">
      <c r="A620" s="253"/>
      <c r="B620" s="270"/>
      <c r="C620" s="86"/>
      <c r="D620" s="309"/>
      <c r="E620" s="178"/>
      <c r="F620" s="224"/>
      <c r="G620" s="287"/>
      <c r="H620" s="162"/>
      <c r="I620" s="139"/>
      <c r="J620" s="575"/>
      <c r="K620" s="342"/>
      <c r="L620" s="342"/>
      <c r="M620" s="342"/>
      <c r="N620" s="742"/>
    </row>
    <row r="621" spans="1:14" ht="13.5" customHeight="1">
      <c r="A621" s="253"/>
      <c r="B621" s="270"/>
      <c r="C621" s="86"/>
      <c r="D621" s="309"/>
      <c r="E621" s="178"/>
      <c r="F621" s="220" t="s">
        <v>1791</v>
      </c>
      <c r="G621" s="129"/>
      <c r="H621" s="158"/>
      <c r="I621" s="135"/>
      <c r="J621" s="577">
        <f>SUM(J616:J620)</f>
        <v>5000</v>
      </c>
      <c r="K621" s="577">
        <f>SUM(K616:K620)</f>
        <v>5000</v>
      </c>
      <c r="L621" s="577">
        <f>SUM(L616:L620)</f>
        <v>5300</v>
      </c>
      <c r="M621" s="577">
        <f>SUM(M616:M620)</f>
        <v>5000</v>
      </c>
      <c r="N621" s="745">
        <f>M621/L621*100</f>
        <v>94.33962264150944</v>
      </c>
    </row>
    <row r="622" spans="1:14" ht="10.5" customHeight="1">
      <c r="A622" s="253"/>
      <c r="B622" s="270"/>
      <c r="C622" s="86"/>
      <c r="D622" s="309"/>
      <c r="E622" s="178"/>
      <c r="F622" s="219"/>
      <c r="G622" s="125"/>
      <c r="H622" s="157"/>
      <c r="I622" s="118"/>
      <c r="J622" s="578"/>
      <c r="K622" s="201"/>
      <c r="L622" s="201"/>
      <c r="M622" s="201"/>
      <c r="N622" s="744"/>
    </row>
    <row r="623" spans="1:14" ht="13.5" customHeight="1">
      <c r="A623" s="253"/>
      <c r="B623" s="270"/>
      <c r="C623" s="86"/>
      <c r="D623" s="309"/>
      <c r="E623" s="178"/>
      <c r="F623" s="103" t="s">
        <v>1773</v>
      </c>
      <c r="G623" s="279"/>
      <c r="H623" s="156"/>
      <c r="I623" s="134"/>
      <c r="J623" s="579">
        <f>SUM(J542:J622)/2</f>
        <v>75036</v>
      </c>
      <c r="K623" s="579">
        <f>SUM(K542:K622)/2</f>
        <v>46484</v>
      </c>
      <c r="L623" s="579">
        <f>SUM(L542:L622)/2</f>
        <v>77203</v>
      </c>
      <c r="M623" s="579">
        <f>SUM(M542:M622)/2</f>
        <v>75876</v>
      </c>
      <c r="N623" s="746">
        <f>M623/L623*100</f>
        <v>98.28115487740114</v>
      </c>
    </row>
    <row r="624" spans="1:14" ht="3" customHeight="1">
      <c r="A624" s="253"/>
      <c r="B624" s="270"/>
      <c r="C624" s="86"/>
      <c r="D624" s="309"/>
      <c r="E624" s="178"/>
      <c r="F624" s="224"/>
      <c r="G624" s="287"/>
      <c r="H624" s="162"/>
      <c r="I624" s="139"/>
      <c r="J624" s="575"/>
      <c r="K624" s="342"/>
      <c r="L624" s="342"/>
      <c r="M624" s="342"/>
      <c r="N624" s="742"/>
    </row>
    <row r="625" spans="1:14" ht="12.75" customHeight="1">
      <c r="A625" s="253">
        <v>2</v>
      </c>
      <c r="B625" s="270"/>
      <c r="C625" s="86"/>
      <c r="D625" s="309"/>
      <c r="E625" s="178"/>
      <c r="F625" s="224" t="s">
        <v>1825</v>
      </c>
      <c r="G625" s="287"/>
      <c r="H625" s="162"/>
      <c r="I625" s="139"/>
      <c r="J625" s="575"/>
      <c r="K625" s="342"/>
      <c r="L625" s="342"/>
      <c r="M625" s="342"/>
      <c r="N625" s="742"/>
    </row>
    <row r="626" spans="1:14" ht="12.75" customHeight="1">
      <c r="A626" s="253"/>
      <c r="B626" s="270">
        <v>1</v>
      </c>
      <c r="C626" s="86">
        <v>1</v>
      </c>
      <c r="D626" s="309"/>
      <c r="E626" s="178"/>
      <c r="F626" s="224"/>
      <c r="G626" s="288" t="s">
        <v>1818</v>
      </c>
      <c r="H626" s="162"/>
      <c r="I626" s="139"/>
      <c r="J626" s="575"/>
      <c r="K626" s="342"/>
      <c r="L626" s="342"/>
      <c r="M626" s="342"/>
      <c r="N626" s="742"/>
    </row>
    <row r="627" spans="1:14" ht="12.75" customHeight="1">
      <c r="A627" s="253"/>
      <c r="B627" s="270"/>
      <c r="C627" s="86"/>
      <c r="D627" s="309">
        <v>1</v>
      </c>
      <c r="E627" s="178"/>
      <c r="F627" s="224"/>
      <c r="G627" s="287"/>
      <c r="H627" s="162" t="s">
        <v>1761</v>
      </c>
      <c r="I627" s="139"/>
      <c r="J627" s="575"/>
      <c r="K627" s="342"/>
      <c r="L627" s="342"/>
      <c r="M627" s="342"/>
      <c r="N627" s="742"/>
    </row>
    <row r="628" spans="1:14" ht="12.75" customHeight="1">
      <c r="A628" s="253"/>
      <c r="B628" s="270"/>
      <c r="C628" s="86"/>
      <c r="D628" s="309"/>
      <c r="E628" s="178">
        <v>3</v>
      </c>
      <c r="F628" s="224"/>
      <c r="G628" s="287"/>
      <c r="H628" s="162"/>
      <c r="I628" s="139" t="s">
        <v>1764</v>
      </c>
      <c r="J628" s="575">
        <v>10021</v>
      </c>
      <c r="K628" s="575">
        <v>10021</v>
      </c>
      <c r="L628" s="575">
        <v>10021</v>
      </c>
      <c r="M628" s="330">
        <v>10021</v>
      </c>
      <c r="N628" s="735">
        <f>M628/L628*100</f>
        <v>100</v>
      </c>
    </row>
    <row r="629" spans="1:14" ht="9.75" customHeight="1">
      <c r="A629" s="253"/>
      <c r="B629" s="270"/>
      <c r="C629" s="86"/>
      <c r="D629" s="309"/>
      <c r="E629" s="178"/>
      <c r="F629" s="224"/>
      <c r="G629" s="287"/>
      <c r="H629" s="162"/>
      <c r="I629" s="139"/>
      <c r="J629" s="575"/>
      <c r="K629" s="342"/>
      <c r="L629" s="342"/>
      <c r="M629" s="342"/>
      <c r="N629" s="742"/>
    </row>
    <row r="630" spans="1:14" ht="12.75" customHeight="1">
      <c r="A630" s="253"/>
      <c r="B630" s="270"/>
      <c r="C630" s="86"/>
      <c r="D630" s="309"/>
      <c r="E630" s="178"/>
      <c r="F630" s="129" t="s">
        <v>1791</v>
      </c>
      <c r="G630" s="129"/>
      <c r="H630" s="158"/>
      <c r="I630" s="135"/>
      <c r="J630" s="577">
        <f>SUM(J624:J629)</f>
        <v>10021</v>
      </c>
      <c r="K630" s="577">
        <f>SUM(K624:K629)</f>
        <v>10021</v>
      </c>
      <c r="L630" s="577">
        <f>SUM(L624:L629)</f>
        <v>10021</v>
      </c>
      <c r="M630" s="577">
        <f>SUM(M624:M629)</f>
        <v>10021</v>
      </c>
      <c r="N630" s="745">
        <f>M630/L630*100</f>
        <v>100</v>
      </c>
    </row>
    <row r="631" spans="1:14" ht="13.5" customHeight="1">
      <c r="A631" s="253"/>
      <c r="B631" s="270"/>
      <c r="C631" s="86"/>
      <c r="D631" s="309"/>
      <c r="E631" s="178"/>
      <c r="F631" s="224"/>
      <c r="G631" s="287"/>
      <c r="H631" s="162"/>
      <c r="I631" s="140"/>
      <c r="J631" s="578"/>
      <c r="K631" s="201"/>
      <c r="L631" s="201"/>
      <c r="M631" s="201"/>
      <c r="N631" s="744"/>
    </row>
    <row r="632" spans="1:14" ht="12.75" customHeight="1">
      <c r="A632" s="253"/>
      <c r="B632" s="270">
        <v>2</v>
      </c>
      <c r="C632" s="86">
        <v>1</v>
      </c>
      <c r="D632" s="309"/>
      <c r="E632" s="178"/>
      <c r="F632" s="224"/>
      <c r="G632" s="288" t="s">
        <v>1819</v>
      </c>
      <c r="H632" s="162"/>
      <c r="I632" s="139"/>
      <c r="J632" s="575"/>
      <c r="K632" s="342"/>
      <c r="L632" s="342"/>
      <c r="M632" s="342"/>
      <c r="N632" s="742"/>
    </row>
    <row r="633" spans="1:14" ht="12.75" customHeight="1">
      <c r="A633" s="253"/>
      <c r="B633" s="270"/>
      <c r="C633" s="86"/>
      <c r="D633" s="309">
        <v>1</v>
      </c>
      <c r="E633" s="178"/>
      <c r="F633" s="224"/>
      <c r="G633" s="287"/>
      <c r="H633" s="162" t="s">
        <v>1761</v>
      </c>
      <c r="I633" s="139"/>
      <c r="J633" s="575"/>
      <c r="K633" s="342"/>
      <c r="L633" s="342"/>
      <c r="M633" s="342"/>
      <c r="N633" s="742"/>
    </row>
    <row r="634" spans="1:14" ht="12.75" customHeight="1">
      <c r="A634" s="253"/>
      <c r="B634" s="270"/>
      <c r="C634" s="86"/>
      <c r="D634" s="309"/>
      <c r="E634" s="178">
        <v>3</v>
      </c>
      <c r="F634" s="224"/>
      <c r="G634" s="287"/>
      <c r="H634" s="162"/>
      <c r="I634" s="139" t="s">
        <v>1764</v>
      </c>
      <c r="J634" s="575">
        <v>8660</v>
      </c>
      <c r="K634" s="342">
        <v>727</v>
      </c>
      <c r="L634" s="330">
        <v>9387</v>
      </c>
      <c r="M634" s="330">
        <v>8634</v>
      </c>
      <c r="N634" s="735">
        <f>M634/L634*100</f>
        <v>91.978267817194</v>
      </c>
    </row>
    <row r="635" spans="1:14" ht="14.25" customHeight="1">
      <c r="A635" s="253"/>
      <c r="B635" s="270"/>
      <c r="C635" s="86"/>
      <c r="D635" s="309"/>
      <c r="E635" s="178"/>
      <c r="F635" s="224"/>
      <c r="G635" s="287"/>
      <c r="H635" s="162"/>
      <c r="I635" s="139"/>
      <c r="J635" s="575"/>
      <c r="K635" s="342"/>
      <c r="L635" s="342"/>
      <c r="M635" s="342"/>
      <c r="N635" s="742"/>
    </row>
    <row r="636" spans="1:14" s="126" customFormat="1" ht="12.75" customHeight="1">
      <c r="A636" s="270"/>
      <c r="B636" s="270"/>
      <c r="C636" s="270"/>
      <c r="D636" s="316"/>
      <c r="E636" s="316"/>
      <c r="F636" s="129" t="s">
        <v>1791</v>
      </c>
      <c r="G636" s="129"/>
      <c r="H636" s="298"/>
      <c r="I636" s="129"/>
      <c r="J636" s="577">
        <f>SUM(J631:J635)</f>
        <v>8660</v>
      </c>
      <c r="K636" s="577">
        <f>SUM(K631:K635)</f>
        <v>727</v>
      </c>
      <c r="L636" s="577">
        <f>SUM(L631:L635)</f>
        <v>9387</v>
      </c>
      <c r="M636" s="577">
        <f>SUM(M631:M635)</f>
        <v>8634</v>
      </c>
      <c r="N636" s="745">
        <f>M636/L636*100</f>
        <v>91.978267817194</v>
      </c>
    </row>
    <row r="637" spans="1:14" ht="14.25" customHeight="1">
      <c r="A637" s="253"/>
      <c r="B637" s="270"/>
      <c r="C637" s="86"/>
      <c r="D637" s="309"/>
      <c r="E637" s="178"/>
      <c r="F637" s="224"/>
      <c r="G637" s="287"/>
      <c r="H637" s="162"/>
      <c r="I637" s="139"/>
      <c r="J637" s="575"/>
      <c r="K637" s="342"/>
      <c r="L637" s="342"/>
      <c r="M637" s="342"/>
      <c r="N637" s="742"/>
    </row>
    <row r="638" spans="1:14" ht="12.75" customHeight="1">
      <c r="A638" s="253"/>
      <c r="B638" s="270">
        <v>3</v>
      </c>
      <c r="C638" s="86">
        <v>1</v>
      </c>
      <c r="D638" s="309"/>
      <c r="E638" s="178"/>
      <c r="F638" s="224"/>
      <c r="G638" s="288" t="s">
        <v>1820</v>
      </c>
      <c r="H638" s="162"/>
      <c r="I638" s="139"/>
      <c r="J638" s="575"/>
      <c r="K638" s="342"/>
      <c r="L638" s="342"/>
      <c r="M638" s="342"/>
      <c r="N638" s="742"/>
    </row>
    <row r="639" spans="1:14" ht="12.75" customHeight="1">
      <c r="A639" s="253"/>
      <c r="B639" s="270"/>
      <c r="C639" s="86"/>
      <c r="D639" s="309">
        <v>1</v>
      </c>
      <c r="E639" s="178"/>
      <c r="F639" s="224"/>
      <c r="G639" s="287"/>
      <c r="H639" s="162" t="s">
        <v>1761</v>
      </c>
      <c r="I639" s="139"/>
      <c r="J639" s="575"/>
      <c r="K639" s="342"/>
      <c r="L639" s="342"/>
      <c r="M639" s="342"/>
      <c r="N639" s="742"/>
    </row>
    <row r="640" spans="1:14" ht="12.75" customHeight="1">
      <c r="A640" s="253"/>
      <c r="B640" s="270"/>
      <c r="C640" s="86"/>
      <c r="D640" s="309"/>
      <c r="E640" s="178">
        <v>3</v>
      </c>
      <c r="F640" s="224"/>
      <c r="G640" s="287"/>
      <c r="H640" s="162"/>
      <c r="I640" s="139" t="s">
        <v>1764</v>
      </c>
      <c r="J640" s="575">
        <v>22846</v>
      </c>
      <c r="K640" s="575">
        <v>22846</v>
      </c>
      <c r="L640" s="575">
        <v>22846</v>
      </c>
      <c r="M640" s="330">
        <v>22846</v>
      </c>
      <c r="N640" s="735">
        <f>M640/L640*100</f>
        <v>100</v>
      </c>
    </row>
    <row r="641" spans="1:14" ht="15" customHeight="1">
      <c r="A641" s="253"/>
      <c r="B641" s="270"/>
      <c r="C641" s="86"/>
      <c r="D641" s="309"/>
      <c r="E641" s="178"/>
      <c r="F641" s="224"/>
      <c r="G641" s="287"/>
      <c r="H641" s="162"/>
      <c r="I641" s="139"/>
      <c r="J641" s="575"/>
      <c r="K641" s="342"/>
      <c r="L641" s="342"/>
      <c r="M641" s="342"/>
      <c r="N641" s="742"/>
    </row>
    <row r="642" spans="1:14" s="126" customFormat="1" ht="12.75" customHeight="1">
      <c r="A642" s="270"/>
      <c r="B642" s="270"/>
      <c r="C642" s="270"/>
      <c r="D642" s="316"/>
      <c r="E642" s="316"/>
      <c r="F642" s="129" t="s">
        <v>1791</v>
      </c>
      <c r="G642" s="129"/>
      <c r="H642" s="298"/>
      <c r="I642" s="129"/>
      <c r="J642" s="577">
        <f>SUM(J637:J641)</f>
        <v>22846</v>
      </c>
      <c r="K642" s="577">
        <f>SUM(K637:K641)</f>
        <v>22846</v>
      </c>
      <c r="L642" s="577">
        <f>SUM(L637:L641)</f>
        <v>22846</v>
      </c>
      <c r="M642" s="577">
        <f>SUM(M637:M641)</f>
        <v>22846</v>
      </c>
      <c r="N642" s="745">
        <f>M642/L642*100</f>
        <v>100</v>
      </c>
    </row>
    <row r="643" spans="1:14" ht="13.5" customHeight="1">
      <c r="A643" s="253"/>
      <c r="B643" s="270"/>
      <c r="C643" s="86"/>
      <c r="D643" s="309"/>
      <c r="E643" s="178"/>
      <c r="F643" s="225"/>
      <c r="G643" s="287"/>
      <c r="H643" s="162"/>
      <c r="I643" s="139"/>
      <c r="J643" s="575"/>
      <c r="K643" s="342"/>
      <c r="L643" s="342"/>
      <c r="M643" s="342"/>
      <c r="N643" s="742"/>
    </row>
    <row r="644" spans="1:14" ht="14.25" customHeight="1">
      <c r="A644" s="253"/>
      <c r="B644" s="270">
        <v>4</v>
      </c>
      <c r="C644" s="86">
        <v>1</v>
      </c>
      <c r="D644" s="309"/>
      <c r="E644" s="178"/>
      <c r="F644" s="224"/>
      <c r="G644" s="288" t="s">
        <v>1821</v>
      </c>
      <c r="H644" s="162"/>
      <c r="I644" s="139"/>
      <c r="J644" s="575"/>
      <c r="K644" s="342"/>
      <c r="L644" s="342"/>
      <c r="M644" s="342"/>
      <c r="N644" s="742"/>
    </row>
    <row r="645" spans="1:14" ht="12.75" customHeight="1">
      <c r="A645" s="253"/>
      <c r="B645" s="270"/>
      <c r="C645" s="86"/>
      <c r="D645" s="309">
        <v>1</v>
      </c>
      <c r="E645" s="178"/>
      <c r="F645" s="224"/>
      <c r="G645" s="287"/>
      <c r="H645" s="162" t="s">
        <v>1761</v>
      </c>
      <c r="I645" s="139"/>
      <c r="J645" s="575"/>
      <c r="K645" s="342"/>
      <c r="L645" s="342"/>
      <c r="M645" s="342"/>
      <c r="N645" s="742"/>
    </row>
    <row r="646" spans="1:14" ht="12.75" customHeight="1">
      <c r="A646" s="253"/>
      <c r="B646" s="270"/>
      <c r="C646" s="86"/>
      <c r="D646" s="309"/>
      <c r="E646" s="178">
        <v>3</v>
      </c>
      <c r="F646" s="224"/>
      <c r="G646" s="287"/>
      <c r="H646" s="162"/>
      <c r="I646" s="139" t="s">
        <v>1764</v>
      </c>
      <c r="J646" s="575">
        <v>8863</v>
      </c>
      <c r="K646" s="342">
        <v>637</v>
      </c>
      <c r="L646" s="330">
        <v>9500</v>
      </c>
      <c r="M646" s="330">
        <v>8831</v>
      </c>
      <c r="N646" s="735">
        <f>M646/L646*100</f>
        <v>92.9578947368421</v>
      </c>
    </row>
    <row r="647" spans="1:14" ht="12.75" customHeight="1">
      <c r="A647" s="253"/>
      <c r="B647" s="270"/>
      <c r="C647" s="86"/>
      <c r="D647" s="309"/>
      <c r="E647" s="178"/>
      <c r="F647" s="224"/>
      <c r="G647" s="287"/>
      <c r="H647" s="162"/>
      <c r="I647" s="139"/>
      <c r="J647" s="575"/>
      <c r="K647" s="342"/>
      <c r="L647" s="342"/>
      <c r="M647" s="342"/>
      <c r="N647" s="742"/>
    </row>
    <row r="648" spans="1:14" s="126" customFormat="1" ht="16.5" customHeight="1">
      <c r="A648" s="270"/>
      <c r="B648" s="270"/>
      <c r="C648" s="270"/>
      <c r="D648" s="316"/>
      <c r="E648" s="316"/>
      <c r="F648" s="129" t="s">
        <v>1791</v>
      </c>
      <c r="G648" s="129"/>
      <c r="H648" s="298"/>
      <c r="I648" s="129"/>
      <c r="J648" s="577">
        <f>SUM(J643:J647)</f>
        <v>8863</v>
      </c>
      <c r="K648" s="577">
        <f>SUM(K643:K647)</f>
        <v>637</v>
      </c>
      <c r="L648" s="577">
        <f>SUM(L643:L647)</f>
        <v>9500</v>
      </c>
      <c r="M648" s="577">
        <f>SUM(M643:M647)</f>
        <v>8831</v>
      </c>
      <c r="N648" s="745">
        <f>M648/L648*100</f>
        <v>92.9578947368421</v>
      </c>
    </row>
    <row r="649" spans="1:14" ht="16.5" customHeight="1">
      <c r="A649" s="253"/>
      <c r="B649" s="270"/>
      <c r="C649" s="86"/>
      <c r="D649" s="309"/>
      <c r="E649" s="178"/>
      <c r="F649" s="224"/>
      <c r="G649" s="287"/>
      <c r="H649" s="162"/>
      <c r="I649" s="140"/>
      <c r="J649" s="578"/>
      <c r="K649" s="201"/>
      <c r="L649" s="201"/>
      <c r="M649" s="201"/>
      <c r="N649" s="744"/>
    </row>
    <row r="650" spans="1:14" ht="14.25" customHeight="1">
      <c r="A650" s="253"/>
      <c r="B650" s="270">
        <v>5</v>
      </c>
      <c r="C650" s="86">
        <v>1</v>
      </c>
      <c r="D650" s="309"/>
      <c r="E650" s="178"/>
      <c r="F650" s="224"/>
      <c r="G650" s="288" t="s">
        <v>1826</v>
      </c>
      <c r="H650" s="162"/>
      <c r="I650" s="139"/>
      <c r="J650" s="575"/>
      <c r="K650" s="342"/>
      <c r="L650" s="342"/>
      <c r="M650" s="342"/>
      <c r="N650" s="742"/>
    </row>
    <row r="651" spans="1:14" ht="14.25" customHeight="1">
      <c r="A651" s="253"/>
      <c r="B651" s="270"/>
      <c r="C651" s="86"/>
      <c r="D651" s="309">
        <v>1</v>
      </c>
      <c r="E651" s="178"/>
      <c r="F651" s="224"/>
      <c r="G651" s="287"/>
      <c r="H651" s="162" t="s">
        <v>1761</v>
      </c>
      <c r="I651" s="139"/>
      <c r="J651" s="575"/>
      <c r="K651" s="342"/>
      <c r="L651" s="342"/>
      <c r="M651" s="342"/>
      <c r="N651" s="742"/>
    </row>
    <row r="652" spans="1:14" ht="14.25" customHeight="1">
      <c r="A652" s="253"/>
      <c r="B652" s="270"/>
      <c r="C652" s="86"/>
      <c r="D652" s="309"/>
      <c r="E652" s="178">
        <v>3</v>
      </c>
      <c r="F652" s="224"/>
      <c r="G652" s="287"/>
      <c r="H652" s="162"/>
      <c r="I652" s="139" t="s">
        <v>1764</v>
      </c>
      <c r="J652" s="575">
        <v>3000</v>
      </c>
      <c r="K652" s="342">
        <v>1023</v>
      </c>
      <c r="L652" s="330">
        <v>4023</v>
      </c>
      <c r="M652" s="330">
        <v>3195</v>
      </c>
      <c r="N652" s="735">
        <f>M652/L652*100</f>
        <v>79.41834451901566</v>
      </c>
    </row>
    <row r="653" spans="1:14" ht="7.5" customHeight="1">
      <c r="A653" s="253"/>
      <c r="B653" s="270"/>
      <c r="C653" s="86"/>
      <c r="D653" s="309"/>
      <c r="E653" s="178"/>
      <c r="F653" s="224"/>
      <c r="G653" s="287"/>
      <c r="H653" s="162"/>
      <c r="I653" s="139"/>
      <c r="J653" s="575"/>
      <c r="K653" s="342"/>
      <c r="L653" s="342"/>
      <c r="M653" s="342"/>
      <c r="N653" s="742"/>
    </row>
    <row r="654" spans="1:14" s="126" customFormat="1" ht="14.25" customHeight="1">
      <c r="A654" s="270"/>
      <c r="B654" s="270"/>
      <c r="C654" s="270"/>
      <c r="D654" s="316"/>
      <c r="E654" s="316"/>
      <c r="F654" s="129" t="s">
        <v>1791</v>
      </c>
      <c r="G654" s="129"/>
      <c r="H654" s="298"/>
      <c r="I654" s="129"/>
      <c r="J654" s="577">
        <f>SUM(J649:J653)</f>
        <v>3000</v>
      </c>
      <c r="K654" s="577">
        <f>SUM(K649:K653)</f>
        <v>1023</v>
      </c>
      <c r="L654" s="577">
        <f>SUM(L649:L653)</f>
        <v>4023</v>
      </c>
      <c r="M654" s="577">
        <f>SUM(M649:M653)</f>
        <v>3195</v>
      </c>
      <c r="N654" s="745">
        <f>M654/L654*100</f>
        <v>79.41834451901566</v>
      </c>
    </row>
    <row r="655" spans="1:14" ht="1.5" customHeight="1">
      <c r="A655" s="253"/>
      <c r="B655" s="270"/>
      <c r="C655" s="86"/>
      <c r="D655" s="309"/>
      <c r="E655" s="178"/>
      <c r="F655" s="224"/>
      <c r="G655" s="287"/>
      <c r="H655" s="162"/>
      <c r="I655" s="140"/>
      <c r="J655" s="578"/>
      <c r="K655" s="201"/>
      <c r="L655" s="201"/>
      <c r="M655" s="201"/>
      <c r="N655" s="744"/>
    </row>
    <row r="656" spans="1:14" ht="13.5" customHeight="1">
      <c r="A656" s="253"/>
      <c r="B656" s="270">
        <v>6</v>
      </c>
      <c r="C656" s="86">
        <v>1</v>
      </c>
      <c r="D656" s="309"/>
      <c r="E656" s="178"/>
      <c r="F656" s="224"/>
      <c r="G656" s="288" t="s">
        <v>1823</v>
      </c>
      <c r="H656" s="162"/>
      <c r="I656" s="139"/>
      <c r="J656" s="575"/>
      <c r="K656" s="342"/>
      <c r="L656" s="342"/>
      <c r="M656" s="342"/>
      <c r="N656" s="742"/>
    </row>
    <row r="657" spans="1:14" ht="13.5" customHeight="1">
      <c r="A657" s="253"/>
      <c r="B657" s="270"/>
      <c r="C657" s="86"/>
      <c r="D657" s="309">
        <v>1</v>
      </c>
      <c r="E657" s="178"/>
      <c r="F657" s="224"/>
      <c r="G657" s="287"/>
      <c r="H657" s="162" t="s">
        <v>1761</v>
      </c>
      <c r="I657" s="139"/>
      <c r="J657" s="575"/>
      <c r="K657" s="342"/>
      <c r="L657" s="342"/>
      <c r="M657" s="342"/>
      <c r="N657" s="742"/>
    </row>
    <row r="658" spans="1:14" ht="13.5" customHeight="1">
      <c r="A658" s="253"/>
      <c r="B658" s="270"/>
      <c r="C658" s="86"/>
      <c r="D658" s="309"/>
      <c r="E658" s="178">
        <v>3</v>
      </c>
      <c r="F658" s="224"/>
      <c r="G658" s="287"/>
      <c r="H658" s="162"/>
      <c r="I658" s="139" t="s">
        <v>1764</v>
      </c>
      <c r="J658" s="575">
        <v>2297</v>
      </c>
      <c r="K658" s="575">
        <v>2297</v>
      </c>
      <c r="L658" s="575">
        <v>2297</v>
      </c>
      <c r="M658" s="330">
        <v>2297</v>
      </c>
      <c r="N658" s="735">
        <f>M658/L658*100</f>
        <v>100</v>
      </c>
    </row>
    <row r="659" spans="1:14" ht="13.5" customHeight="1">
      <c r="A659" s="253"/>
      <c r="B659" s="270"/>
      <c r="C659" s="86"/>
      <c r="D659" s="309"/>
      <c r="E659" s="178"/>
      <c r="F659" s="224"/>
      <c r="G659" s="287"/>
      <c r="H659" s="162"/>
      <c r="I659" s="139"/>
      <c r="J659" s="575"/>
      <c r="K659" s="342"/>
      <c r="L659" s="342"/>
      <c r="M659" s="342"/>
      <c r="N659" s="742"/>
    </row>
    <row r="660" spans="1:14" s="126" customFormat="1" ht="13.5" customHeight="1">
      <c r="A660" s="270"/>
      <c r="B660" s="270"/>
      <c r="C660" s="270"/>
      <c r="D660" s="316"/>
      <c r="E660" s="316"/>
      <c r="F660" s="129" t="s">
        <v>1791</v>
      </c>
      <c r="G660" s="129"/>
      <c r="H660" s="298"/>
      <c r="I660" s="129"/>
      <c r="J660" s="577">
        <f>SUM(J655:J659)</f>
        <v>2297</v>
      </c>
      <c r="K660" s="577">
        <f>SUM(K655:K659)</f>
        <v>2297</v>
      </c>
      <c r="L660" s="577">
        <f>SUM(L655:L659)</f>
        <v>2297</v>
      </c>
      <c r="M660" s="577">
        <f>SUM(M655:M659)</f>
        <v>2297</v>
      </c>
      <c r="N660" s="745">
        <f>M660/L660*100</f>
        <v>100</v>
      </c>
    </row>
    <row r="661" spans="1:14" ht="13.5" customHeight="1">
      <c r="A661" s="253"/>
      <c r="B661" s="270"/>
      <c r="C661" s="86"/>
      <c r="D661" s="309"/>
      <c r="E661" s="178"/>
      <c r="F661" s="224"/>
      <c r="G661" s="287"/>
      <c r="H661" s="162"/>
      <c r="I661" s="139"/>
      <c r="J661" s="575"/>
      <c r="K661" s="342"/>
      <c r="L661" s="342"/>
      <c r="M661" s="342"/>
      <c r="N661" s="742"/>
    </row>
    <row r="662" spans="1:14" ht="13.5" customHeight="1">
      <c r="A662" s="253"/>
      <c r="B662" s="270">
        <v>7</v>
      </c>
      <c r="C662" s="86">
        <v>2</v>
      </c>
      <c r="D662" s="309"/>
      <c r="E662" s="178"/>
      <c r="F662" s="224"/>
      <c r="G662" s="288" t="s">
        <v>1827</v>
      </c>
      <c r="H662" s="162"/>
      <c r="I662" s="139"/>
      <c r="J662" s="575"/>
      <c r="K662" s="342"/>
      <c r="L662" s="342"/>
      <c r="M662" s="342"/>
      <c r="N662" s="742"/>
    </row>
    <row r="663" spans="1:14" ht="13.5" customHeight="1">
      <c r="A663" s="253"/>
      <c r="B663" s="270"/>
      <c r="C663" s="86"/>
      <c r="D663" s="309">
        <v>1</v>
      </c>
      <c r="E663" s="178"/>
      <c r="F663" s="224"/>
      <c r="G663" s="287"/>
      <c r="H663" s="162" t="s">
        <v>1761</v>
      </c>
      <c r="I663" s="139"/>
      <c r="J663" s="575"/>
      <c r="K663" s="342"/>
      <c r="L663" s="342"/>
      <c r="M663" s="342"/>
      <c r="N663" s="742"/>
    </row>
    <row r="664" spans="1:14" ht="13.5" customHeight="1">
      <c r="A664" s="253"/>
      <c r="B664" s="270"/>
      <c r="C664" s="86"/>
      <c r="D664" s="309"/>
      <c r="E664" s="178">
        <v>3</v>
      </c>
      <c r="F664" s="224"/>
      <c r="G664" s="287"/>
      <c r="H664" s="162"/>
      <c r="I664" s="139" t="s">
        <v>1764</v>
      </c>
      <c r="J664" s="575">
        <v>1983</v>
      </c>
      <c r="K664" s="575">
        <v>1983</v>
      </c>
      <c r="L664" s="575">
        <v>1983</v>
      </c>
      <c r="M664" s="330">
        <v>1983</v>
      </c>
      <c r="N664" s="735">
        <f>M664/L664*100</f>
        <v>100</v>
      </c>
    </row>
    <row r="665" spans="1:14" ht="13.5" customHeight="1">
      <c r="A665" s="253"/>
      <c r="B665" s="270"/>
      <c r="C665" s="86"/>
      <c r="D665" s="309"/>
      <c r="E665" s="178"/>
      <c r="F665" s="224"/>
      <c r="G665" s="287"/>
      <c r="H665" s="162"/>
      <c r="I665" s="139"/>
      <c r="J665" s="575"/>
      <c r="K665" s="342"/>
      <c r="L665" s="342"/>
      <c r="M665" s="342"/>
      <c r="N665" s="742"/>
    </row>
    <row r="666" spans="1:14" s="126" customFormat="1" ht="13.5" customHeight="1">
      <c r="A666" s="270"/>
      <c r="B666" s="270"/>
      <c r="C666" s="270"/>
      <c r="D666" s="316"/>
      <c r="E666" s="316"/>
      <c r="F666" s="129" t="s">
        <v>1791</v>
      </c>
      <c r="G666" s="129"/>
      <c r="H666" s="298"/>
      <c r="I666" s="129"/>
      <c r="J666" s="577">
        <f>SUM(J661:J665)</f>
        <v>1983</v>
      </c>
      <c r="K666" s="577">
        <f>SUM(K661:K665)</f>
        <v>1983</v>
      </c>
      <c r="L666" s="577">
        <f>SUM(L661:L665)</f>
        <v>1983</v>
      </c>
      <c r="M666" s="577">
        <f>SUM(M661:M665)</f>
        <v>1983</v>
      </c>
      <c r="N666" s="745">
        <f>M666/L666*100</f>
        <v>100</v>
      </c>
    </row>
    <row r="667" spans="1:14" ht="13.5" customHeight="1">
      <c r="A667" s="253"/>
      <c r="B667" s="270"/>
      <c r="C667" s="86"/>
      <c r="D667" s="309"/>
      <c r="E667" s="178"/>
      <c r="F667" s="224"/>
      <c r="G667" s="287"/>
      <c r="H667" s="162"/>
      <c r="I667" s="140"/>
      <c r="J667" s="578"/>
      <c r="K667" s="201"/>
      <c r="L667" s="201"/>
      <c r="M667" s="201"/>
      <c r="N667" s="744"/>
    </row>
    <row r="668" spans="1:14" ht="15" customHeight="1">
      <c r="A668" s="253"/>
      <c r="B668" s="270">
        <v>8</v>
      </c>
      <c r="C668" s="86">
        <v>1</v>
      </c>
      <c r="D668" s="309"/>
      <c r="E668" s="178"/>
      <c r="F668" s="224"/>
      <c r="G668" s="288" t="s">
        <v>1749</v>
      </c>
      <c r="H668" s="162"/>
      <c r="I668" s="139"/>
      <c r="J668" s="575"/>
      <c r="K668" s="342"/>
      <c r="L668" s="342"/>
      <c r="M668" s="342"/>
      <c r="N668" s="742"/>
    </row>
    <row r="669" spans="1:14" ht="15" customHeight="1">
      <c r="A669" s="253"/>
      <c r="B669" s="270"/>
      <c r="C669" s="86"/>
      <c r="D669" s="309">
        <v>1</v>
      </c>
      <c r="E669" s="178"/>
      <c r="F669" s="224"/>
      <c r="G669" s="287"/>
      <c r="H669" s="162" t="s">
        <v>1761</v>
      </c>
      <c r="I669" s="139"/>
      <c r="J669" s="575"/>
      <c r="K669" s="342"/>
      <c r="L669" s="342"/>
      <c r="M669" s="342"/>
      <c r="N669" s="742"/>
    </row>
    <row r="670" spans="1:14" ht="15" customHeight="1">
      <c r="A670" s="253"/>
      <c r="B670" s="270"/>
      <c r="C670" s="86"/>
      <c r="D670" s="309"/>
      <c r="E670" s="178">
        <v>3</v>
      </c>
      <c r="F670" s="224"/>
      <c r="G670" s="287"/>
      <c r="H670" s="162"/>
      <c r="I670" s="139" t="s">
        <v>1764</v>
      </c>
      <c r="J670" s="575">
        <v>3000</v>
      </c>
      <c r="K670" s="575">
        <v>3000</v>
      </c>
      <c r="L670" s="575">
        <v>3000</v>
      </c>
      <c r="M670" s="330">
        <v>2997</v>
      </c>
      <c r="N670" s="735">
        <f>M670/L670*100</f>
        <v>99.9</v>
      </c>
    </row>
    <row r="671" spans="1:14" ht="15" customHeight="1">
      <c r="A671" s="253"/>
      <c r="B671" s="270"/>
      <c r="C671" s="86"/>
      <c r="D671" s="309"/>
      <c r="E671" s="178"/>
      <c r="F671" s="224"/>
      <c r="G671" s="287"/>
      <c r="H671" s="162"/>
      <c r="I671" s="139"/>
      <c r="J671" s="575"/>
      <c r="K671" s="342"/>
      <c r="L671" s="342"/>
      <c r="M671" s="342"/>
      <c r="N671" s="742"/>
    </row>
    <row r="672" spans="1:14" s="126" customFormat="1" ht="15" customHeight="1">
      <c r="A672" s="270"/>
      <c r="B672" s="270"/>
      <c r="C672" s="270"/>
      <c r="D672" s="316"/>
      <c r="E672" s="316"/>
      <c r="F672" s="129" t="s">
        <v>1791</v>
      </c>
      <c r="G672" s="129"/>
      <c r="H672" s="298"/>
      <c r="I672" s="129"/>
      <c r="J672" s="577">
        <f>SUM(J667:J671)</f>
        <v>3000</v>
      </c>
      <c r="K672" s="577">
        <f>SUM(K667:K671)</f>
        <v>3000</v>
      </c>
      <c r="L672" s="577">
        <f>SUM(L667:L671)</f>
        <v>3000</v>
      </c>
      <c r="M672" s="577">
        <f>SUM(M667:M671)</f>
        <v>2997</v>
      </c>
      <c r="N672" s="745">
        <f>M672/L672*100</f>
        <v>99.9</v>
      </c>
    </row>
    <row r="673" spans="1:14" ht="15" customHeight="1">
      <c r="A673" s="253"/>
      <c r="B673" s="270"/>
      <c r="C673" s="86"/>
      <c r="D673" s="309"/>
      <c r="E673" s="178"/>
      <c r="F673" s="219"/>
      <c r="G673" s="125"/>
      <c r="H673" s="157"/>
      <c r="I673" s="118"/>
      <c r="J673" s="578"/>
      <c r="K673" s="201"/>
      <c r="L673" s="201"/>
      <c r="M673" s="201"/>
      <c r="N673" s="744"/>
    </row>
    <row r="674" spans="1:14" ht="15" customHeight="1">
      <c r="A674" s="253"/>
      <c r="B674" s="270">
        <v>9</v>
      </c>
      <c r="C674" s="86">
        <v>1</v>
      </c>
      <c r="D674" s="309"/>
      <c r="E674" s="178"/>
      <c r="F674" s="219"/>
      <c r="G674" s="288" t="s">
        <v>1750</v>
      </c>
      <c r="H674" s="163"/>
      <c r="I674" s="141"/>
      <c r="J674" s="578"/>
      <c r="K674" s="201"/>
      <c r="L674" s="201"/>
      <c r="M674" s="201"/>
      <c r="N674" s="744"/>
    </row>
    <row r="675" spans="1:14" ht="15" customHeight="1">
      <c r="A675" s="253"/>
      <c r="B675" s="270"/>
      <c r="C675" s="86"/>
      <c r="D675" s="309">
        <v>1</v>
      </c>
      <c r="E675" s="178"/>
      <c r="F675" s="219"/>
      <c r="G675" s="125"/>
      <c r="H675" s="162" t="s">
        <v>1761</v>
      </c>
      <c r="I675" s="139"/>
      <c r="J675" s="578"/>
      <c r="K675" s="201"/>
      <c r="L675" s="201"/>
      <c r="M675" s="201"/>
      <c r="N675" s="744"/>
    </row>
    <row r="676" spans="1:14" ht="15" customHeight="1">
      <c r="A676" s="253"/>
      <c r="B676" s="270"/>
      <c r="C676" s="86"/>
      <c r="D676" s="309"/>
      <c r="E676" s="178">
        <v>3</v>
      </c>
      <c r="F676" s="219"/>
      <c r="G676" s="125"/>
      <c r="H676" s="162"/>
      <c r="I676" s="139" t="s">
        <v>1764</v>
      </c>
      <c r="J676" s="575">
        <v>5031</v>
      </c>
      <c r="K676" s="342">
        <v>2456</v>
      </c>
      <c r="L676" s="330">
        <v>7487</v>
      </c>
      <c r="M676" s="330">
        <v>2373</v>
      </c>
      <c r="N676" s="735">
        <f>M676/L676*100</f>
        <v>31.694937892346736</v>
      </c>
    </row>
    <row r="677" spans="1:14" ht="15" customHeight="1">
      <c r="A677" s="253"/>
      <c r="B677" s="270"/>
      <c r="C677" s="86"/>
      <c r="D677" s="309"/>
      <c r="E677" s="178"/>
      <c r="F677" s="219"/>
      <c r="G677" s="125"/>
      <c r="H677" s="157"/>
      <c r="I677" s="118"/>
      <c r="J677" s="578"/>
      <c r="K677" s="201"/>
      <c r="L677" s="342"/>
      <c r="M677" s="342"/>
      <c r="N677" s="742"/>
    </row>
    <row r="678" spans="1:14" s="126" customFormat="1" ht="15" customHeight="1">
      <c r="A678" s="270"/>
      <c r="B678" s="270"/>
      <c r="C678" s="270"/>
      <c r="D678" s="316"/>
      <c r="E678" s="316"/>
      <c r="F678" s="129" t="s">
        <v>1791</v>
      </c>
      <c r="G678" s="129"/>
      <c r="H678" s="298"/>
      <c r="I678" s="129"/>
      <c r="J678" s="577">
        <f>SUM(J673:J677)</f>
        <v>5031</v>
      </c>
      <c r="K678" s="577">
        <f>SUM(K673:K677)</f>
        <v>2456</v>
      </c>
      <c r="L678" s="577">
        <f>SUM(L673:L677)</f>
        <v>7487</v>
      </c>
      <c r="M678" s="577">
        <f>SUM(M673:M677)</f>
        <v>2373</v>
      </c>
      <c r="N678" s="745">
        <f>M678/L678*100</f>
        <v>31.694937892346736</v>
      </c>
    </row>
    <row r="679" spans="1:14" ht="16.5" customHeight="1">
      <c r="A679" s="253"/>
      <c r="B679" s="270"/>
      <c r="C679" s="86"/>
      <c r="D679" s="309"/>
      <c r="E679" s="178"/>
      <c r="F679" s="219"/>
      <c r="G679" s="125"/>
      <c r="H679" s="157"/>
      <c r="I679" s="118"/>
      <c r="J679" s="578"/>
      <c r="K679" s="201"/>
      <c r="L679" s="201"/>
      <c r="M679" s="201"/>
      <c r="N679" s="744"/>
    </row>
    <row r="680" spans="1:14" ht="16.5" customHeight="1">
      <c r="A680" s="253"/>
      <c r="B680" s="270">
        <v>10</v>
      </c>
      <c r="C680" s="86">
        <v>1</v>
      </c>
      <c r="D680" s="309"/>
      <c r="E680" s="178"/>
      <c r="F680" s="219"/>
      <c r="G680" s="288" t="s">
        <v>1931</v>
      </c>
      <c r="H680" s="163"/>
      <c r="I680" s="141"/>
      <c r="J680" s="578"/>
      <c r="K680" s="201"/>
      <c r="L680" s="201"/>
      <c r="M680" s="201"/>
      <c r="N680" s="744"/>
    </row>
    <row r="681" spans="1:14" ht="16.5" customHeight="1">
      <c r="A681" s="253"/>
      <c r="B681" s="270"/>
      <c r="C681" s="86"/>
      <c r="D681" s="309">
        <v>1</v>
      </c>
      <c r="E681" s="178"/>
      <c r="F681" s="219"/>
      <c r="G681" s="125"/>
      <c r="H681" s="162" t="s">
        <v>1761</v>
      </c>
      <c r="I681" s="139"/>
      <c r="J681" s="578"/>
      <c r="K681" s="201"/>
      <c r="L681" s="201"/>
      <c r="M681" s="201"/>
      <c r="N681" s="744"/>
    </row>
    <row r="682" spans="1:14" ht="16.5" customHeight="1">
      <c r="A682" s="253"/>
      <c r="B682" s="270"/>
      <c r="C682" s="86"/>
      <c r="D682" s="309"/>
      <c r="E682" s="178">
        <v>3</v>
      </c>
      <c r="F682" s="219"/>
      <c r="G682" s="125"/>
      <c r="H682" s="162"/>
      <c r="I682" s="139" t="s">
        <v>1764</v>
      </c>
      <c r="J682" s="575">
        <v>464</v>
      </c>
      <c r="K682" s="575">
        <v>464</v>
      </c>
      <c r="L682" s="575">
        <v>464</v>
      </c>
      <c r="M682" s="330">
        <v>464</v>
      </c>
      <c r="N682" s="735">
        <f>M682/L682*100</f>
        <v>100</v>
      </c>
    </row>
    <row r="683" spans="1:14" ht="16.5" customHeight="1">
      <c r="A683" s="253"/>
      <c r="B683" s="270"/>
      <c r="C683" s="86"/>
      <c r="D683" s="309"/>
      <c r="E683" s="178"/>
      <c r="F683" s="219"/>
      <c r="G683" s="125"/>
      <c r="H683" s="157"/>
      <c r="I683" s="118"/>
      <c r="J683" s="578"/>
      <c r="K683" s="201"/>
      <c r="L683" s="342"/>
      <c r="M683" s="342"/>
      <c r="N683" s="742"/>
    </row>
    <row r="684" spans="1:14" s="126" customFormat="1" ht="16.5" customHeight="1">
      <c r="A684" s="270"/>
      <c r="B684" s="270"/>
      <c r="C684" s="270"/>
      <c r="D684" s="316"/>
      <c r="E684" s="316"/>
      <c r="F684" s="129" t="s">
        <v>1791</v>
      </c>
      <c r="G684" s="129"/>
      <c r="H684" s="298"/>
      <c r="I684" s="129"/>
      <c r="J684" s="577">
        <f>SUM(J679:J683)</f>
        <v>464</v>
      </c>
      <c r="K684" s="577">
        <f>SUM(K679:K683)</f>
        <v>464</v>
      </c>
      <c r="L684" s="577">
        <f>SUM(L679:L683)</f>
        <v>464</v>
      </c>
      <c r="M684" s="577">
        <f>SUM(M679:M683)</f>
        <v>464</v>
      </c>
      <c r="N684" s="745">
        <f>M684/L684*100</f>
        <v>100</v>
      </c>
    </row>
    <row r="685" spans="1:14" ht="16.5" customHeight="1">
      <c r="A685" s="253"/>
      <c r="B685" s="270"/>
      <c r="C685" s="86"/>
      <c r="D685" s="309"/>
      <c r="E685" s="178"/>
      <c r="F685" s="219"/>
      <c r="G685" s="125"/>
      <c r="H685" s="157"/>
      <c r="I685" s="118"/>
      <c r="J685" s="578"/>
      <c r="K685" s="201"/>
      <c r="L685" s="201"/>
      <c r="M685" s="201"/>
      <c r="N685" s="744"/>
    </row>
    <row r="686" spans="1:14" ht="16.5" customHeight="1">
      <c r="A686" s="253"/>
      <c r="B686" s="270">
        <v>11</v>
      </c>
      <c r="C686" s="86">
        <v>2</v>
      </c>
      <c r="D686" s="309"/>
      <c r="E686" s="178"/>
      <c r="F686" s="219"/>
      <c r="G686" s="288" t="s">
        <v>1691</v>
      </c>
      <c r="H686" s="163"/>
      <c r="I686" s="141"/>
      <c r="J686" s="578"/>
      <c r="K686" s="201"/>
      <c r="L686" s="201"/>
      <c r="M686" s="201"/>
      <c r="N686" s="744"/>
    </row>
    <row r="687" spans="1:14" ht="16.5" customHeight="1">
      <c r="A687" s="253"/>
      <c r="B687" s="270"/>
      <c r="C687" s="86"/>
      <c r="D687" s="309">
        <v>1</v>
      </c>
      <c r="E687" s="178"/>
      <c r="F687" s="219"/>
      <c r="G687" s="125"/>
      <c r="H687" s="162" t="s">
        <v>1761</v>
      </c>
      <c r="I687" s="139"/>
      <c r="J687" s="578"/>
      <c r="K687" s="201"/>
      <c r="L687" s="201"/>
      <c r="M687" s="201"/>
      <c r="N687" s="744"/>
    </row>
    <row r="688" spans="1:14" ht="16.5" customHeight="1">
      <c r="A688" s="253"/>
      <c r="B688" s="270"/>
      <c r="C688" s="86"/>
      <c r="D688" s="309"/>
      <c r="E688" s="178">
        <v>3</v>
      </c>
      <c r="F688" s="219"/>
      <c r="G688" s="125"/>
      <c r="H688" s="162"/>
      <c r="I688" s="139" t="s">
        <v>1764</v>
      </c>
      <c r="J688" s="575">
        <v>200</v>
      </c>
      <c r="K688" s="575">
        <v>200</v>
      </c>
      <c r="L688" s="575">
        <v>200</v>
      </c>
      <c r="M688" s="330">
        <v>200</v>
      </c>
      <c r="N688" s="735">
        <f>M688/L688*100</f>
        <v>100</v>
      </c>
    </row>
    <row r="689" spans="1:14" ht="16.5" customHeight="1">
      <c r="A689" s="253"/>
      <c r="B689" s="270"/>
      <c r="C689" s="86"/>
      <c r="D689" s="309"/>
      <c r="E689" s="178"/>
      <c r="F689" s="219"/>
      <c r="G689" s="125"/>
      <c r="H689" s="157"/>
      <c r="I689" s="118"/>
      <c r="J689" s="578"/>
      <c r="K689" s="201"/>
      <c r="L689" s="342"/>
      <c r="M689" s="342"/>
      <c r="N689" s="735"/>
    </row>
    <row r="690" spans="1:14" s="126" customFormat="1" ht="16.5" customHeight="1">
      <c r="A690" s="270"/>
      <c r="B690" s="270"/>
      <c r="C690" s="270"/>
      <c r="D690" s="316"/>
      <c r="E690" s="316"/>
      <c r="F690" s="129" t="s">
        <v>1791</v>
      </c>
      <c r="G690" s="129"/>
      <c r="H690" s="298"/>
      <c r="I690" s="129"/>
      <c r="J690" s="577">
        <f>SUM(J685:J689)</f>
        <v>200</v>
      </c>
      <c r="K690" s="577">
        <f>SUM(K685:K689)</f>
        <v>200</v>
      </c>
      <c r="L690" s="577">
        <f>SUM(L685:L689)</f>
        <v>200</v>
      </c>
      <c r="M690" s="577">
        <f>SUM(M685:M689)</f>
        <v>200</v>
      </c>
      <c r="N690" s="784">
        <f>M690/L690*100</f>
        <v>100</v>
      </c>
    </row>
    <row r="691" spans="1:14" ht="5.25" customHeight="1">
      <c r="A691" s="253"/>
      <c r="B691" s="270"/>
      <c r="C691" s="86"/>
      <c r="D691" s="309"/>
      <c r="E691" s="178"/>
      <c r="F691" s="219"/>
      <c r="G691" s="125"/>
      <c r="H691" s="157"/>
      <c r="I691" s="118"/>
      <c r="J691" s="578"/>
      <c r="K691" s="201"/>
      <c r="L691" s="201"/>
      <c r="M691" s="201"/>
      <c r="N691" s="744"/>
    </row>
    <row r="692" spans="1:14" ht="15" customHeight="1">
      <c r="A692" s="253"/>
      <c r="B692" s="270">
        <v>12</v>
      </c>
      <c r="C692" s="86">
        <v>2</v>
      </c>
      <c r="D692" s="309"/>
      <c r="E692" s="178"/>
      <c r="F692" s="219"/>
      <c r="G692" s="288" t="s">
        <v>1711</v>
      </c>
      <c r="H692" s="163"/>
      <c r="I692" s="141"/>
      <c r="J692" s="578"/>
      <c r="K692" s="201"/>
      <c r="L692" s="201"/>
      <c r="M692" s="201"/>
      <c r="N692" s="744"/>
    </row>
    <row r="693" spans="1:14" ht="15" customHeight="1">
      <c r="A693" s="253"/>
      <c r="B693" s="270"/>
      <c r="C693" s="86"/>
      <c r="D693" s="309">
        <v>1</v>
      </c>
      <c r="E693" s="178"/>
      <c r="F693" s="219"/>
      <c r="G693" s="125"/>
      <c r="H693" s="162" t="s">
        <v>1761</v>
      </c>
      <c r="I693" s="139"/>
      <c r="J693" s="578"/>
      <c r="K693" s="201"/>
      <c r="L693" s="201"/>
      <c r="M693" s="201"/>
      <c r="N693" s="744"/>
    </row>
    <row r="694" spans="1:14" ht="15" customHeight="1">
      <c r="A694" s="253"/>
      <c r="B694" s="270"/>
      <c r="C694" s="86"/>
      <c r="D694" s="309"/>
      <c r="E694" s="178">
        <v>3</v>
      </c>
      <c r="F694" s="219"/>
      <c r="G694" s="125"/>
      <c r="H694" s="162"/>
      <c r="I694" s="139" t="s">
        <v>1764</v>
      </c>
      <c r="J694" s="575">
        <v>150</v>
      </c>
      <c r="K694" s="575">
        <v>150</v>
      </c>
      <c r="L694" s="575">
        <v>150</v>
      </c>
      <c r="M694" s="330">
        <v>150</v>
      </c>
      <c r="N694" s="735">
        <f>M694/L694*100</f>
        <v>100</v>
      </c>
    </row>
    <row r="695" spans="1:14" ht="5.25" customHeight="1">
      <c r="A695" s="253"/>
      <c r="B695" s="270"/>
      <c r="C695" s="86"/>
      <c r="D695" s="309"/>
      <c r="E695" s="178"/>
      <c r="F695" s="219"/>
      <c r="G695" s="125"/>
      <c r="H695" s="157"/>
      <c r="I695" s="118"/>
      <c r="J695" s="578"/>
      <c r="K695" s="201"/>
      <c r="L695" s="342"/>
      <c r="M695" s="342"/>
      <c r="N695" s="742"/>
    </row>
    <row r="696" spans="1:14" ht="15" customHeight="1">
      <c r="A696" s="253"/>
      <c r="B696" s="270"/>
      <c r="C696" s="86"/>
      <c r="D696" s="309"/>
      <c r="E696" s="178"/>
      <c r="F696" s="220" t="s">
        <v>1791</v>
      </c>
      <c r="G696" s="129"/>
      <c r="H696" s="158"/>
      <c r="I696" s="135"/>
      <c r="J696" s="580">
        <f>SUM(J691:J695)</f>
        <v>150</v>
      </c>
      <c r="K696" s="580">
        <f>SUM(K691:K695)</f>
        <v>150</v>
      </c>
      <c r="L696" s="580">
        <f>SUM(L691:L695)</f>
        <v>150</v>
      </c>
      <c r="M696" s="580">
        <f>SUM(M691:M695)</f>
        <v>150</v>
      </c>
      <c r="N696" s="784">
        <f>M696/L696*100</f>
        <v>100</v>
      </c>
    </row>
    <row r="697" spans="1:14" ht="15" customHeight="1">
      <c r="A697" s="253"/>
      <c r="B697" s="270"/>
      <c r="C697" s="86"/>
      <c r="D697" s="309"/>
      <c r="E697" s="178"/>
      <c r="F697" s="219"/>
      <c r="G697" s="125"/>
      <c r="H697" s="157"/>
      <c r="I697" s="118"/>
      <c r="J697" s="578"/>
      <c r="K697" s="201"/>
      <c r="L697" s="201"/>
      <c r="M697" s="201"/>
      <c r="N697" s="744"/>
    </row>
    <row r="698" spans="1:14" ht="15" customHeight="1">
      <c r="A698" s="253"/>
      <c r="B698" s="270"/>
      <c r="C698" s="86"/>
      <c r="D698" s="309"/>
      <c r="E698" s="178"/>
      <c r="F698" s="103" t="s">
        <v>1773</v>
      </c>
      <c r="G698" s="279"/>
      <c r="H698" s="156"/>
      <c r="I698" s="134"/>
      <c r="J698" s="579">
        <f>SUM(J625:J697)/2</f>
        <v>66515</v>
      </c>
      <c r="K698" s="579">
        <f>SUM(K625:K697)/2</f>
        <v>45804</v>
      </c>
      <c r="L698" s="579">
        <f>SUM(L625:L697)/2</f>
        <v>71358</v>
      </c>
      <c r="M698" s="579">
        <f>SUM(M625:M697)/2</f>
        <v>63991</v>
      </c>
      <c r="N698" s="746">
        <f>M698/L698*100</f>
        <v>89.67599988788923</v>
      </c>
    </row>
    <row r="699" spans="1:14" ht="3.75" customHeight="1">
      <c r="A699" s="253"/>
      <c r="B699" s="270"/>
      <c r="C699" s="86"/>
      <c r="D699" s="309"/>
      <c r="E699" s="178"/>
      <c r="F699" s="224"/>
      <c r="G699" s="287"/>
      <c r="H699" s="162"/>
      <c r="I699" s="140"/>
      <c r="J699" s="578"/>
      <c r="K699" s="201"/>
      <c r="L699" s="201"/>
      <c r="M699" s="201"/>
      <c r="N699" s="744"/>
    </row>
    <row r="700" spans="1:14" ht="15" customHeight="1">
      <c r="A700" s="253">
        <v>3</v>
      </c>
      <c r="B700" s="270"/>
      <c r="C700" s="86"/>
      <c r="D700" s="309"/>
      <c r="E700" s="178"/>
      <c r="F700" s="224" t="s">
        <v>1828</v>
      </c>
      <c r="G700" s="287"/>
      <c r="H700" s="162"/>
      <c r="I700" s="139"/>
      <c r="J700" s="575"/>
      <c r="K700" s="342"/>
      <c r="L700" s="342"/>
      <c r="M700" s="342"/>
      <c r="N700" s="742"/>
    </row>
    <row r="701" spans="1:14" ht="15" customHeight="1">
      <c r="A701" s="253"/>
      <c r="B701" s="270">
        <v>1</v>
      </c>
      <c r="C701" s="86">
        <v>1</v>
      </c>
      <c r="D701" s="309"/>
      <c r="E701" s="178"/>
      <c r="F701" s="224"/>
      <c r="G701" s="288" t="s">
        <v>1829</v>
      </c>
      <c r="H701" s="162"/>
      <c r="I701" s="139"/>
      <c r="J701" s="575"/>
      <c r="K701" s="342"/>
      <c r="L701" s="342"/>
      <c r="M701" s="342"/>
      <c r="N701" s="742"/>
    </row>
    <row r="702" spans="1:14" ht="15" customHeight="1">
      <c r="A702" s="253"/>
      <c r="B702" s="270"/>
      <c r="C702" s="86"/>
      <c r="D702" s="309">
        <v>1</v>
      </c>
      <c r="E702" s="178"/>
      <c r="F702" s="224"/>
      <c r="G702" s="287"/>
      <c r="H702" s="162" t="s">
        <v>1761</v>
      </c>
      <c r="I702" s="139"/>
      <c r="J702" s="575"/>
      <c r="K702" s="342"/>
      <c r="L702" s="342"/>
      <c r="M702" s="342"/>
      <c r="N702" s="742"/>
    </row>
    <row r="703" spans="1:14" ht="15" customHeight="1">
      <c r="A703" s="253"/>
      <c r="B703" s="270"/>
      <c r="C703" s="86"/>
      <c r="D703" s="309"/>
      <c r="E703" s="178">
        <v>3</v>
      </c>
      <c r="F703" s="224"/>
      <c r="G703" s="287"/>
      <c r="H703" s="162"/>
      <c r="I703" s="139" t="s">
        <v>1764</v>
      </c>
      <c r="J703" s="575">
        <v>20000</v>
      </c>
      <c r="K703" s="575">
        <v>20000</v>
      </c>
      <c r="L703" s="575">
        <v>23000</v>
      </c>
      <c r="M703" s="330">
        <v>21673</v>
      </c>
      <c r="N703" s="735">
        <f>M703/L703*100</f>
        <v>94.2304347826087</v>
      </c>
    </row>
    <row r="704" spans="1:14" ht="3.75" customHeight="1">
      <c r="A704" s="253"/>
      <c r="B704" s="270"/>
      <c r="C704" s="86"/>
      <c r="D704" s="309"/>
      <c r="E704" s="178"/>
      <c r="F704" s="224"/>
      <c r="G704" s="287"/>
      <c r="H704" s="162"/>
      <c r="I704" s="139"/>
      <c r="J704" s="575"/>
      <c r="K704" s="342"/>
      <c r="L704" s="342"/>
      <c r="M704" s="342"/>
      <c r="N704" s="742"/>
    </row>
    <row r="705" spans="1:14" s="126" customFormat="1" ht="15" customHeight="1">
      <c r="A705" s="270"/>
      <c r="B705" s="270"/>
      <c r="C705" s="270"/>
      <c r="D705" s="316"/>
      <c r="E705" s="316"/>
      <c r="F705" s="129" t="s">
        <v>1791</v>
      </c>
      <c r="G705" s="129"/>
      <c r="H705" s="298"/>
      <c r="I705" s="129"/>
      <c r="J705" s="577">
        <f>SUM(J699:J704)</f>
        <v>20000</v>
      </c>
      <c r="K705" s="577">
        <f>SUM(K699:K704)</f>
        <v>20000</v>
      </c>
      <c r="L705" s="577">
        <f>SUM(L699:L704)</f>
        <v>23000</v>
      </c>
      <c r="M705" s="577">
        <f>SUM(M699:M704)</f>
        <v>21673</v>
      </c>
      <c r="N705" s="745">
        <f>M705/L705*100</f>
        <v>94.2304347826087</v>
      </c>
    </row>
    <row r="706" spans="1:14" ht="6" customHeight="1">
      <c r="A706" s="253"/>
      <c r="B706" s="270"/>
      <c r="C706" s="86"/>
      <c r="D706" s="309"/>
      <c r="E706" s="178"/>
      <c r="F706" s="224"/>
      <c r="G706" s="287"/>
      <c r="H706" s="162"/>
      <c r="I706" s="139"/>
      <c r="J706" s="575"/>
      <c r="K706" s="342"/>
      <c r="L706" s="342"/>
      <c r="M706" s="342"/>
      <c r="N706" s="742"/>
    </row>
    <row r="707" spans="1:14" ht="15" customHeight="1">
      <c r="A707" s="253"/>
      <c r="B707" s="270">
        <v>2</v>
      </c>
      <c r="C707" s="86">
        <v>1</v>
      </c>
      <c r="D707" s="309"/>
      <c r="E707" s="178"/>
      <c r="F707" s="224"/>
      <c r="G707" s="288" t="s">
        <v>1830</v>
      </c>
      <c r="H707" s="162"/>
      <c r="I707" s="139"/>
      <c r="J707" s="575"/>
      <c r="K707" s="342"/>
      <c r="L707" s="342"/>
      <c r="M707" s="342"/>
      <c r="N707" s="742"/>
    </row>
    <row r="708" spans="1:14" ht="15" customHeight="1">
      <c r="A708" s="253"/>
      <c r="B708" s="270"/>
      <c r="C708" s="86"/>
      <c r="D708" s="309">
        <v>1</v>
      </c>
      <c r="E708" s="178"/>
      <c r="F708" s="224"/>
      <c r="G708" s="287"/>
      <c r="H708" s="162" t="s">
        <v>1761</v>
      </c>
      <c r="I708" s="139"/>
      <c r="J708" s="575"/>
      <c r="K708" s="342"/>
      <c r="L708" s="342"/>
      <c r="M708" s="342"/>
      <c r="N708" s="742"/>
    </row>
    <row r="709" spans="1:14" ht="15" customHeight="1">
      <c r="A709" s="253"/>
      <c r="B709" s="270"/>
      <c r="C709" s="86"/>
      <c r="D709" s="309"/>
      <c r="E709" s="178">
        <v>3</v>
      </c>
      <c r="F709" s="224"/>
      <c r="G709" s="287"/>
      <c r="H709" s="162"/>
      <c r="I709" s="139" t="s">
        <v>1764</v>
      </c>
      <c r="J709" s="575">
        <v>1000</v>
      </c>
      <c r="K709" s="342"/>
      <c r="L709" s="330">
        <v>1780</v>
      </c>
      <c r="M709" s="575">
        <v>1000</v>
      </c>
      <c r="N709" s="735">
        <f>M709/L709*100</f>
        <v>56.17977528089888</v>
      </c>
    </row>
    <row r="710" spans="1:14" ht="5.25" customHeight="1">
      <c r="A710" s="253"/>
      <c r="B710" s="270"/>
      <c r="C710" s="86"/>
      <c r="D710" s="309"/>
      <c r="E710" s="178"/>
      <c r="F710" s="224"/>
      <c r="G710" s="287"/>
      <c r="H710" s="162"/>
      <c r="I710" s="139"/>
      <c r="J710" s="575"/>
      <c r="K710" s="342"/>
      <c r="L710" s="342"/>
      <c r="M710" s="342"/>
      <c r="N710" s="742"/>
    </row>
    <row r="711" spans="1:14" s="126" customFormat="1" ht="15" customHeight="1">
      <c r="A711" s="270"/>
      <c r="B711" s="270"/>
      <c r="C711" s="270"/>
      <c r="D711" s="316"/>
      <c r="E711" s="316"/>
      <c r="F711" s="129" t="s">
        <v>1791</v>
      </c>
      <c r="G711" s="129"/>
      <c r="H711" s="298"/>
      <c r="I711" s="129"/>
      <c r="J711" s="577">
        <f>SUM(J706:J710)</f>
        <v>1000</v>
      </c>
      <c r="K711" s="577">
        <f>SUM(K706:K710)</f>
        <v>0</v>
      </c>
      <c r="L711" s="577">
        <f>SUM(L706:L710)</f>
        <v>1780</v>
      </c>
      <c r="M711" s="577">
        <f>SUM(M706:M710)</f>
        <v>1000</v>
      </c>
      <c r="N711" s="745">
        <f>M711/L711*100</f>
        <v>56.17977528089888</v>
      </c>
    </row>
    <row r="712" spans="1:14" ht="6" customHeight="1">
      <c r="A712" s="253"/>
      <c r="B712" s="270"/>
      <c r="C712" s="86"/>
      <c r="D712" s="309"/>
      <c r="E712" s="178"/>
      <c r="F712" s="224"/>
      <c r="G712" s="287"/>
      <c r="H712" s="162"/>
      <c r="I712" s="140"/>
      <c r="J712" s="578"/>
      <c r="K712" s="201"/>
      <c r="L712" s="201"/>
      <c r="M712" s="201"/>
      <c r="N712" s="744"/>
    </row>
    <row r="713" spans="1:14" ht="14.25" customHeight="1">
      <c r="A713" s="253"/>
      <c r="B713" s="270">
        <v>3</v>
      </c>
      <c r="C713" s="86">
        <v>1</v>
      </c>
      <c r="D713" s="309"/>
      <c r="E713" s="178"/>
      <c r="F713" s="224"/>
      <c r="G713" s="288" t="s">
        <v>1831</v>
      </c>
      <c r="H713" s="162"/>
      <c r="I713" s="139"/>
      <c r="J713" s="575"/>
      <c r="K713" s="342"/>
      <c r="L713" s="342"/>
      <c r="M713" s="342"/>
      <c r="N713" s="742"/>
    </row>
    <row r="714" spans="1:14" ht="14.25" customHeight="1">
      <c r="A714" s="253"/>
      <c r="B714" s="270"/>
      <c r="C714" s="86"/>
      <c r="D714" s="309">
        <v>1</v>
      </c>
      <c r="E714" s="178"/>
      <c r="F714" s="224"/>
      <c r="G714" s="287"/>
      <c r="H714" s="162" t="s">
        <v>1761</v>
      </c>
      <c r="I714" s="139"/>
      <c r="J714" s="575"/>
      <c r="K714" s="342"/>
      <c r="L714" s="342"/>
      <c r="M714" s="342"/>
      <c r="N714" s="742"/>
    </row>
    <row r="715" spans="1:14" ht="16.5" customHeight="1">
      <c r="A715" s="253"/>
      <c r="B715" s="270"/>
      <c r="C715" s="86"/>
      <c r="D715" s="309"/>
      <c r="E715" s="178">
        <v>3</v>
      </c>
      <c r="F715" s="224"/>
      <c r="G715" s="287"/>
      <c r="H715" s="162"/>
      <c r="I715" s="139" t="s">
        <v>1764</v>
      </c>
      <c r="J715" s="575">
        <v>1600</v>
      </c>
      <c r="K715" s="575">
        <v>1600</v>
      </c>
      <c r="L715" s="575">
        <v>3100</v>
      </c>
      <c r="M715" s="330">
        <v>2734</v>
      </c>
      <c r="N715" s="735">
        <f>M715/L715*100</f>
        <v>88.19354838709678</v>
      </c>
    </row>
    <row r="716" spans="1:14" ht="6" customHeight="1">
      <c r="A716" s="253"/>
      <c r="B716" s="270"/>
      <c r="C716" s="86"/>
      <c r="D716" s="309"/>
      <c r="E716" s="178"/>
      <c r="F716" s="224"/>
      <c r="G716" s="287"/>
      <c r="H716" s="162"/>
      <c r="I716" s="139"/>
      <c r="J716" s="575"/>
      <c r="K716" s="342"/>
      <c r="L716" s="342"/>
      <c r="M716" s="342"/>
      <c r="N716" s="742"/>
    </row>
    <row r="717" spans="1:14" s="126" customFormat="1" ht="14.25" customHeight="1">
      <c r="A717" s="270"/>
      <c r="B717" s="270"/>
      <c r="C717" s="270"/>
      <c r="D717" s="316"/>
      <c r="E717" s="316"/>
      <c r="F717" s="129" t="s">
        <v>1791</v>
      </c>
      <c r="G717" s="129"/>
      <c r="H717" s="298"/>
      <c r="I717" s="129"/>
      <c r="J717" s="577">
        <f>SUM(J712:J716)</f>
        <v>1600</v>
      </c>
      <c r="K717" s="577">
        <f>SUM(K712:K716)</f>
        <v>1600</v>
      </c>
      <c r="L717" s="577">
        <f>SUM(L712:L716)</f>
        <v>3100</v>
      </c>
      <c r="M717" s="577">
        <f>SUM(M712:M716)</f>
        <v>2734</v>
      </c>
      <c r="N717" s="745">
        <f>M717/L717*100</f>
        <v>88.19354838709678</v>
      </c>
    </row>
    <row r="718" spans="1:14" ht="3" customHeight="1">
      <c r="A718" s="253"/>
      <c r="B718" s="270"/>
      <c r="C718" s="86"/>
      <c r="D718" s="309"/>
      <c r="E718" s="178"/>
      <c r="F718" s="224"/>
      <c r="G718" s="287"/>
      <c r="H718" s="162"/>
      <c r="I718" s="140"/>
      <c r="J718" s="578"/>
      <c r="K718" s="201"/>
      <c r="L718" s="201"/>
      <c r="M718" s="201"/>
      <c r="N718" s="744"/>
    </row>
    <row r="719" spans="1:14" ht="14.25" customHeight="1">
      <c r="A719" s="253"/>
      <c r="B719" s="270">
        <v>4</v>
      </c>
      <c r="C719" s="86">
        <v>1</v>
      </c>
      <c r="D719" s="309"/>
      <c r="E719" s="178"/>
      <c r="F719" s="224"/>
      <c r="G719" s="288" t="s">
        <v>1712</v>
      </c>
      <c r="H719" s="162"/>
      <c r="I719" s="139"/>
      <c r="J719" s="575"/>
      <c r="K719" s="342"/>
      <c r="L719" s="342"/>
      <c r="M719" s="342"/>
      <c r="N719" s="742"/>
    </row>
    <row r="720" spans="1:14" ht="14.25" customHeight="1">
      <c r="A720" s="253"/>
      <c r="B720" s="270"/>
      <c r="C720" s="86"/>
      <c r="D720" s="309">
        <v>1</v>
      </c>
      <c r="E720" s="178"/>
      <c r="F720" s="224"/>
      <c r="G720" s="287"/>
      <c r="H720" s="162" t="s">
        <v>1761</v>
      </c>
      <c r="I720" s="139"/>
      <c r="J720" s="575"/>
      <c r="K720" s="342"/>
      <c r="L720" s="342"/>
      <c r="M720" s="342"/>
      <c r="N720" s="742"/>
    </row>
    <row r="721" spans="1:14" ht="14.25" customHeight="1">
      <c r="A721" s="253"/>
      <c r="B721" s="270"/>
      <c r="C721" s="86"/>
      <c r="D721" s="309"/>
      <c r="E721" s="178">
        <v>3</v>
      </c>
      <c r="F721" s="224"/>
      <c r="G721" s="287"/>
      <c r="H721" s="162"/>
      <c r="I721" s="139" t="s">
        <v>1764</v>
      </c>
      <c r="J721" s="575">
        <v>9000</v>
      </c>
      <c r="K721" s="342">
        <v>409</v>
      </c>
      <c r="L721" s="330">
        <v>10409</v>
      </c>
      <c r="M721" s="330">
        <v>8889</v>
      </c>
      <c r="N721" s="735">
        <f>M721/L721*100</f>
        <v>85.39725237775002</v>
      </c>
    </row>
    <row r="722" spans="1:14" ht="14.25" customHeight="1">
      <c r="A722" s="253"/>
      <c r="B722" s="270"/>
      <c r="C722" s="86"/>
      <c r="D722" s="309"/>
      <c r="E722" s="178"/>
      <c r="F722" s="224"/>
      <c r="G722" s="287"/>
      <c r="H722" s="162"/>
      <c r="I722" s="139"/>
      <c r="J722" s="575"/>
      <c r="K722" s="342"/>
      <c r="L722" s="342"/>
      <c r="M722" s="342"/>
      <c r="N722" s="742"/>
    </row>
    <row r="723" spans="1:14" s="126" customFormat="1" ht="14.25" customHeight="1">
      <c r="A723" s="270"/>
      <c r="B723" s="270"/>
      <c r="C723" s="270"/>
      <c r="D723" s="316"/>
      <c r="E723" s="316"/>
      <c r="F723" s="129" t="s">
        <v>1791</v>
      </c>
      <c r="G723" s="129"/>
      <c r="H723" s="298"/>
      <c r="I723" s="129"/>
      <c r="J723" s="577">
        <f>SUM(J718:J722)</f>
        <v>9000</v>
      </c>
      <c r="K723" s="577">
        <f>SUM(K718:K722)</f>
        <v>409</v>
      </c>
      <c r="L723" s="577">
        <f>SUM(L718:L722)</f>
        <v>10409</v>
      </c>
      <c r="M723" s="577">
        <f>SUM(M718:M722)</f>
        <v>8889</v>
      </c>
      <c r="N723" s="745">
        <f>M723/L723*100</f>
        <v>85.39725237775002</v>
      </c>
    </row>
    <row r="724" spans="1:14" ht="12.75" customHeight="1">
      <c r="A724" s="253"/>
      <c r="B724" s="270"/>
      <c r="C724" s="86"/>
      <c r="D724" s="309"/>
      <c r="E724" s="178"/>
      <c r="F724" s="224"/>
      <c r="G724" s="288"/>
      <c r="H724" s="162"/>
      <c r="I724" s="140"/>
      <c r="J724" s="578"/>
      <c r="K724" s="201"/>
      <c r="L724" s="201"/>
      <c r="M724" s="201"/>
      <c r="N724" s="744"/>
    </row>
    <row r="725" spans="1:14" ht="12.75" customHeight="1">
      <c r="A725" s="253"/>
      <c r="B725" s="270">
        <v>5</v>
      </c>
      <c r="C725" s="86">
        <v>1</v>
      </c>
      <c r="D725" s="309"/>
      <c r="E725" s="178"/>
      <c r="F725" s="224"/>
      <c r="G725" s="288" t="s">
        <v>1622</v>
      </c>
      <c r="H725" s="162"/>
      <c r="I725" s="139"/>
      <c r="J725" s="575"/>
      <c r="K725" s="342"/>
      <c r="L725" s="342"/>
      <c r="M725" s="342"/>
      <c r="N725" s="742"/>
    </row>
    <row r="726" spans="1:14" ht="12.75" customHeight="1">
      <c r="A726" s="253"/>
      <c r="B726" s="270"/>
      <c r="C726" s="86"/>
      <c r="D726" s="309">
        <v>1</v>
      </c>
      <c r="E726" s="178"/>
      <c r="F726" s="224"/>
      <c r="G726" s="287"/>
      <c r="H726" s="162" t="s">
        <v>1761</v>
      </c>
      <c r="I726" s="139"/>
      <c r="J726" s="575"/>
      <c r="K726" s="342"/>
      <c r="L726" s="342"/>
      <c r="M726" s="342"/>
      <c r="N726" s="742"/>
    </row>
    <row r="727" spans="1:14" ht="12.75" customHeight="1">
      <c r="A727" s="253"/>
      <c r="B727" s="270"/>
      <c r="C727" s="86"/>
      <c r="D727" s="309"/>
      <c r="E727" s="178">
        <v>3</v>
      </c>
      <c r="F727" s="224"/>
      <c r="G727" s="287"/>
      <c r="H727" s="162"/>
      <c r="I727" s="139" t="s">
        <v>1764</v>
      </c>
      <c r="J727" s="575">
        <v>5000</v>
      </c>
      <c r="K727" s="575">
        <v>5000</v>
      </c>
      <c r="L727" s="575">
        <v>5000</v>
      </c>
      <c r="M727" s="330">
        <v>5000</v>
      </c>
      <c r="N727" s="735">
        <f>M727/L727*100</f>
        <v>100</v>
      </c>
    </row>
    <row r="728" spans="1:14" ht="6" customHeight="1">
      <c r="A728" s="253"/>
      <c r="B728" s="270"/>
      <c r="C728" s="86"/>
      <c r="D728" s="309"/>
      <c r="E728" s="178"/>
      <c r="F728" s="224"/>
      <c r="G728" s="287"/>
      <c r="H728" s="162"/>
      <c r="I728" s="139"/>
      <c r="J728" s="575"/>
      <c r="K728" s="342"/>
      <c r="L728" s="342"/>
      <c r="M728" s="342"/>
      <c r="N728" s="742"/>
    </row>
    <row r="729" spans="1:14" s="126" customFormat="1" ht="12.75" customHeight="1">
      <c r="A729" s="270"/>
      <c r="B729" s="270"/>
      <c r="C729" s="270"/>
      <c r="D729" s="316"/>
      <c r="E729" s="316"/>
      <c r="F729" s="129" t="s">
        <v>1791</v>
      </c>
      <c r="G729" s="129"/>
      <c r="H729" s="298"/>
      <c r="I729" s="129"/>
      <c r="J729" s="577">
        <f>SUM(J724:J728)</f>
        <v>5000</v>
      </c>
      <c r="K729" s="577">
        <f>SUM(K724:K728)</f>
        <v>5000</v>
      </c>
      <c r="L729" s="577">
        <f>SUM(L724:L728)</f>
        <v>5000</v>
      </c>
      <c r="M729" s="577">
        <f>SUM(M724:M728)</f>
        <v>5000</v>
      </c>
      <c r="N729" s="745">
        <f>M729/L729*100</f>
        <v>100</v>
      </c>
    </row>
    <row r="730" spans="1:14" ht="6" customHeight="1">
      <c r="A730" s="253"/>
      <c r="B730" s="270"/>
      <c r="C730" s="86"/>
      <c r="D730" s="309"/>
      <c r="E730" s="178"/>
      <c r="F730" s="224"/>
      <c r="G730" s="288"/>
      <c r="H730" s="162"/>
      <c r="I730" s="140"/>
      <c r="J730" s="578"/>
      <c r="K730" s="201"/>
      <c r="L730" s="201"/>
      <c r="M730" s="201"/>
      <c r="N730" s="744"/>
    </row>
    <row r="731" spans="1:14" ht="12.75" customHeight="1">
      <c r="A731" s="253"/>
      <c r="B731" s="270">
        <v>6</v>
      </c>
      <c r="C731" s="86">
        <v>1</v>
      </c>
      <c r="D731" s="309"/>
      <c r="E731" s="178"/>
      <c r="F731" s="224"/>
      <c r="G731" s="288" t="s">
        <v>1692</v>
      </c>
      <c r="H731" s="162"/>
      <c r="I731" s="139"/>
      <c r="J731" s="575"/>
      <c r="K731" s="342"/>
      <c r="L731" s="342"/>
      <c r="M731" s="342"/>
      <c r="N731" s="742"/>
    </row>
    <row r="732" spans="1:14" ht="12.75" customHeight="1">
      <c r="A732" s="253"/>
      <c r="B732" s="270"/>
      <c r="C732" s="86"/>
      <c r="D732" s="309">
        <v>1</v>
      </c>
      <c r="E732" s="178"/>
      <c r="F732" s="224"/>
      <c r="G732" s="287"/>
      <c r="H732" s="162" t="s">
        <v>1761</v>
      </c>
      <c r="I732" s="139"/>
      <c r="J732" s="575"/>
      <c r="K732" s="342"/>
      <c r="L732" s="342"/>
      <c r="M732" s="342"/>
      <c r="N732" s="742"/>
    </row>
    <row r="733" spans="1:14" ht="12.75" customHeight="1">
      <c r="A733" s="253"/>
      <c r="B733" s="270"/>
      <c r="C733" s="86"/>
      <c r="D733" s="309"/>
      <c r="E733" s="178">
        <v>3</v>
      </c>
      <c r="F733" s="224"/>
      <c r="G733" s="287"/>
      <c r="H733" s="162"/>
      <c r="I733" s="139" t="s">
        <v>1764</v>
      </c>
      <c r="J733" s="575">
        <v>500</v>
      </c>
      <c r="K733" s="342">
        <v>299</v>
      </c>
      <c r="L733" s="330">
        <v>799</v>
      </c>
      <c r="M733" s="575">
        <v>500</v>
      </c>
      <c r="N733" s="735">
        <f>M733/L733*100</f>
        <v>62.57822277847309</v>
      </c>
    </row>
    <row r="734" spans="1:14" ht="7.5" customHeight="1">
      <c r="A734" s="253"/>
      <c r="B734" s="270"/>
      <c r="C734" s="86"/>
      <c r="D734" s="309"/>
      <c r="E734" s="178"/>
      <c r="F734" s="224"/>
      <c r="G734" s="287"/>
      <c r="H734" s="162"/>
      <c r="I734" s="139"/>
      <c r="J734" s="575"/>
      <c r="K734" s="342"/>
      <c r="L734" s="342"/>
      <c r="M734" s="342"/>
      <c r="N734" s="742"/>
    </row>
    <row r="735" spans="1:14" s="126" customFormat="1" ht="12.75" customHeight="1">
      <c r="A735" s="270"/>
      <c r="B735" s="270"/>
      <c r="C735" s="270"/>
      <c r="D735" s="316"/>
      <c r="E735" s="316"/>
      <c r="F735" s="129" t="s">
        <v>1791</v>
      </c>
      <c r="G735" s="129"/>
      <c r="H735" s="298"/>
      <c r="I735" s="129"/>
      <c r="J735" s="577">
        <f>SUM(J730:J734)</f>
        <v>500</v>
      </c>
      <c r="K735" s="577">
        <f>SUM(K730:K734)</f>
        <v>299</v>
      </c>
      <c r="L735" s="577">
        <f>SUM(L730:L734)</f>
        <v>799</v>
      </c>
      <c r="M735" s="577">
        <f>SUM(M730:M734)</f>
        <v>500</v>
      </c>
      <c r="N735" s="745">
        <f>M735/L735*100</f>
        <v>62.57822277847309</v>
      </c>
    </row>
    <row r="736" spans="1:14" ht="9" customHeight="1">
      <c r="A736" s="253"/>
      <c r="B736" s="270"/>
      <c r="C736" s="86"/>
      <c r="D736" s="309"/>
      <c r="E736" s="178"/>
      <c r="F736" s="219"/>
      <c r="G736" s="125"/>
      <c r="H736" s="157"/>
      <c r="I736" s="118"/>
      <c r="J736" s="578"/>
      <c r="K736" s="201"/>
      <c r="L736" s="201"/>
      <c r="M736" s="201"/>
      <c r="N736" s="744"/>
    </row>
    <row r="737" spans="1:14" s="107" customFormat="1" ht="14.25" customHeight="1">
      <c r="A737" s="253"/>
      <c r="B737" s="253"/>
      <c r="C737" s="253"/>
      <c r="D737" s="321"/>
      <c r="E737" s="321"/>
      <c r="F737" s="103" t="s">
        <v>1773</v>
      </c>
      <c r="G737" s="103"/>
      <c r="H737" s="106"/>
      <c r="I737" s="103"/>
      <c r="J737" s="579">
        <f>SUM(J701:J735)/2</f>
        <v>37100</v>
      </c>
      <c r="K737" s="579">
        <f>SUM(K701:K735)/2</f>
        <v>27308</v>
      </c>
      <c r="L737" s="579">
        <f>SUM(L701:L735)/2</f>
        <v>44088</v>
      </c>
      <c r="M737" s="579">
        <f>SUM(M701:M735)/2</f>
        <v>39796</v>
      </c>
      <c r="N737" s="746">
        <f>M737/L737*100</f>
        <v>90.26492469606242</v>
      </c>
    </row>
    <row r="738" spans="1:14" ht="4.5" customHeight="1">
      <c r="A738" s="253"/>
      <c r="B738" s="270"/>
      <c r="C738" s="86"/>
      <c r="D738" s="309"/>
      <c r="E738" s="178"/>
      <c r="F738" s="224"/>
      <c r="G738" s="287"/>
      <c r="H738" s="162"/>
      <c r="I738" s="140"/>
      <c r="J738" s="578"/>
      <c r="K738" s="201"/>
      <c r="L738" s="201"/>
      <c r="M738" s="201"/>
      <c r="N738" s="744"/>
    </row>
    <row r="739" spans="1:14" ht="13.5" customHeight="1">
      <c r="A739" s="253">
        <v>4</v>
      </c>
      <c r="B739" s="270"/>
      <c r="C739" s="86"/>
      <c r="D739" s="309"/>
      <c r="E739" s="178"/>
      <c r="F739" s="224" t="s">
        <v>1832</v>
      </c>
      <c r="G739" s="287"/>
      <c r="H739" s="162"/>
      <c r="I739" s="139"/>
      <c r="J739" s="575"/>
      <c r="K739" s="342"/>
      <c r="L739" s="342"/>
      <c r="M739" s="342"/>
      <c r="N739" s="742"/>
    </row>
    <row r="740" spans="1:14" ht="13.5" customHeight="1">
      <c r="A740" s="253"/>
      <c r="B740" s="270"/>
      <c r="C740" s="86">
        <v>1</v>
      </c>
      <c r="D740" s="309"/>
      <c r="E740" s="178"/>
      <c r="F740" s="224"/>
      <c r="G740" s="288" t="s">
        <v>1833</v>
      </c>
      <c r="H740" s="162"/>
      <c r="I740" s="139"/>
      <c r="J740" s="575"/>
      <c r="K740" s="342"/>
      <c r="L740" s="342"/>
      <c r="M740" s="342"/>
      <c r="N740" s="742"/>
    </row>
    <row r="741" spans="1:14" ht="13.5" customHeight="1">
      <c r="A741" s="253"/>
      <c r="B741" s="270"/>
      <c r="C741" s="86"/>
      <c r="D741" s="309">
        <v>1</v>
      </c>
      <c r="E741" s="178"/>
      <c r="F741" s="224"/>
      <c r="G741" s="287"/>
      <c r="H741" s="162" t="s">
        <v>1761</v>
      </c>
      <c r="I741" s="139"/>
      <c r="J741" s="575"/>
      <c r="K741" s="342"/>
      <c r="L741" s="342"/>
      <c r="M741" s="342"/>
      <c r="N741" s="742"/>
    </row>
    <row r="742" spans="1:14" ht="13.5" customHeight="1">
      <c r="A742" s="253"/>
      <c r="B742" s="270"/>
      <c r="C742" s="86"/>
      <c r="D742" s="309"/>
      <c r="E742" s="178">
        <v>3</v>
      </c>
      <c r="F742" s="224"/>
      <c r="G742" s="287"/>
      <c r="H742" s="162"/>
      <c r="I742" s="139" t="s">
        <v>1764</v>
      </c>
      <c r="J742" s="575">
        <v>2000</v>
      </c>
      <c r="K742" s="575">
        <v>2000</v>
      </c>
      <c r="L742" s="575">
        <v>2000</v>
      </c>
      <c r="M742" s="342">
        <v>1539</v>
      </c>
      <c r="N742" s="735">
        <f>M742/L742*100</f>
        <v>76.95</v>
      </c>
    </row>
    <row r="743" spans="1:14" ht="6.75" customHeight="1">
      <c r="A743" s="253"/>
      <c r="B743" s="270"/>
      <c r="C743" s="86"/>
      <c r="D743" s="309"/>
      <c r="E743" s="178"/>
      <c r="F743" s="224"/>
      <c r="G743" s="287"/>
      <c r="H743" s="162"/>
      <c r="I743" s="139"/>
      <c r="J743" s="575"/>
      <c r="K743" s="342"/>
      <c r="L743" s="342"/>
      <c r="M743" s="342"/>
      <c r="N743" s="742"/>
    </row>
    <row r="744" spans="1:14" s="107" customFormat="1" ht="13.5" customHeight="1">
      <c r="A744" s="253"/>
      <c r="B744" s="253"/>
      <c r="C744" s="253"/>
      <c r="D744" s="321"/>
      <c r="E744" s="321"/>
      <c r="F744" s="103" t="s">
        <v>1773</v>
      </c>
      <c r="G744" s="103"/>
      <c r="H744" s="106"/>
      <c r="I744" s="103"/>
      <c r="J744" s="579">
        <f>SUM(J742:J743)</f>
        <v>2000</v>
      </c>
      <c r="K744" s="579">
        <f>SUM(K742:K743)</f>
        <v>2000</v>
      </c>
      <c r="L744" s="579">
        <f>SUM(L742:L743)</f>
        <v>2000</v>
      </c>
      <c r="M744" s="579">
        <f>SUM(M742:M743)</f>
        <v>1539</v>
      </c>
      <c r="N744" s="746">
        <f>M744/L744*100</f>
        <v>76.95</v>
      </c>
    </row>
    <row r="745" spans="1:14" ht="5.25" customHeight="1">
      <c r="A745" s="253"/>
      <c r="B745" s="270"/>
      <c r="C745" s="86"/>
      <c r="D745" s="309"/>
      <c r="E745" s="178"/>
      <c r="F745" s="225"/>
      <c r="G745" s="287"/>
      <c r="H745" s="162"/>
      <c r="I745" s="139"/>
      <c r="J745" s="575"/>
      <c r="K745" s="342"/>
      <c r="L745" s="342"/>
      <c r="M745" s="342"/>
      <c r="N745" s="742"/>
    </row>
    <row r="746" spans="1:14" ht="13.5" customHeight="1">
      <c r="A746" s="253">
        <v>5</v>
      </c>
      <c r="B746" s="270"/>
      <c r="C746" s="86"/>
      <c r="D746" s="309"/>
      <c r="E746" s="178"/>
      <c r="F746" s="224" t="s">
        <v>1834</v>
      </c>
      <c r="G746" s="287"/>
      <c r="H746" s="162"/>
      <c r="I746" s="139"/>
      <c r="J746" s="575"/>
      <c r="K746" s="342"/>
      <c r="L746" s="342"/>
      <c r="M746" s="342"/>
      <c r="N746" s="742"/>
    </row>
    <row r="747" spans="1:14" ht="13.5" customHeight="1">
      <c r="A747" s="253"/>
      <c r="B747" s="270">
        <v>1</v>
      </c>
      <c r="C747" s="86">
        <v>1</v>
      </c>
      <c r="D747" s="309"/>
      <c r="E747" s="178"/>
      <c r="F747" s="224"/>
      <c r="G747" s="288" t="s">
        <v>1666</v>
      </c>
      <c r="H747" s="162"/>
      <c r="I747" s="139"/>
      <c r="J747" s="575"/>
      <c r="K747" s="342"/>
      <c r="L747" s="342"/>
      <c r="M747" s="342"/>
      <c r="N747" s="742"/>
    </row>
    <row r="748" spans="1:14" ht="13.5" customHeight="1">
      <c r="A748" s="253"/>
      <c r="B748" s="270"/>
      <c r="C748" s="86"/>
      <c r="D748" s="309">
        <v>1</v>
      </c>
      <c r="E748" s="178"/>
      <c r="F748" s="224"/>
      <c r="G748" s="287"/>
      <c r="H748" s="162" t="s">
        <v>1761</v>
      </c>
      <c r="I748" s="139"/>
      <c r="J748" s="575"/>
      <c r="K748" s="342"/>
      <c r="L748" s="342"/>
      <c r="M748" s="342"/>
      <c r="N748" s="742"/>
    </row>
    <row r="749" spans="1:14" ht="13.5" customHeight="1">
      <c r="A749" s="253"/>
      <c r="B749" s="270"/>
      <c r="C749" s="86"/>
      <c r="D749" s="309"/>
      <c r="E749" s="178">
        <v>3</v>
      </c>
      <c r="F749" s="224"/>
      <c r="G749" s="287"/>
      <c r="H749" s="162"/>
      <c r="I749" s="139" t="s">
        <v>1764</v>
      </c>
      <c r="J749" s="575">
        <v>90000</v>
      </c>
      <c r="K749" s="342">
        <v>4415</v>
      </c>
      <c r="L749" s="330">
        <v>92540</v>
      </c>
      <c r="M749" s="330">
        <v>89947</v>
      </c>
      <c r="N749" s="735">
        <f>M749/L749*100</f>
        <v>97.19796844607738</v>
      </c>
    </row>
    <row r="750" spans="1:14" ht="4.5" customHeight="1">
      <c r="A750" s="253"/>
      <c r="B750" s="270"/>
      <c r="C750" s="86"/>
      <c r="D750" s="309"/>
      <c r="E750" s="178"/>
      <c r="F750" s="224"/>
      <c r="G750" s="287"/>
      <c r="H750" s="162"/>
      <c r="I750" s="139"/>
      <c r="J750" s="575"/>
      <c r="K750" s="342"/>
      <c r="L750" s="342"/>
      <c r="M750" s="342"/>
      <c r="N750" s="742"/>
    </row>
    <row r="751" spans="1:14" s="126" customFormat="1" ht="15.75" customHeight="1">
      <c r="A751" s="270"/>
      <c r="B751" s="270"/>
      <c r="C751" s="270"/>
      <c r="D751" s="316"/>
      <c r="E751" s="316"/>
      <c r="F751" s="129" t="s">
        <v>1791</v>
      </c>
      <c r="G751" s="129"/>
      <c r="H751" s="298"/>
      <c r="I751" s="129"/>
      <c r="J751" s="577">
        <f>SUM(J745:J750)</f>
        <v>90000</v>
      </c>
      <c r="K751" s="577">
        <f>SUM(K745:K750)</f>
        <v>4415</v>
      </c>
      <c r="L751" s="577">
        <f>SUM(L745:L750)</f>
        <v>92540</v>
      </c>
      <c r="M751" s="577">
        <f>SUM(M745:M750)</f>
        <v>89947</v>
      </c>
      <c r="N751" s="745">
        <f>M751/L751*100</f>
        <v>97.19796844607738</v>
      </c>
    </row>
    <row r="752" spans="1:14" ht="4.5" customHeight="1">
      <c r="A752" s="253"/>
      <c r="B752" s="270"/>
      <c r="C752" s="86"/>
      <c r="D752" s="309"/>
      <c r="E752" s="178"/>
      <c r="F752" s="224"/>
      <c r="G752" s="287"/>
      <c r="H752" s="162"/>
      <c r="I752" s="140"/>
      <c r="J752" s="578"/>
      <c r="K752" s="201"/>
      <c r="L752" s="201"/>
      <c r="M752" s="201"/>
      <c r="N752" s="744"/>
    </row>
    <row r="753" spans="1:14" ht="13.5" customHeight="1">
      <c r="A753" s="253"/>
      <c r="B753" s="270">
        <v>2</v>
      </c>
      <c r="C753" s="86">
        <v>1</v>
      </c>
      <c r="D753" s="309"/>
      <c r="E753" s="178"/>
      <c r="F753" s="224"/>
      <c r="G753" s="288" t="s">
        <v>1835</v>
      </c>
      <c r="H753" s="162"/>
      <c r="I753" s="139"/>
      <c r="J753" s="575"/>
      <c r="K753" s="342"/>
      <c r="L753" s="342"/>
      <c r="M753" s="342"/>
      <c r="N753" s="742"/>
    </row>
    <row r="754" spans="1:14" ht="13.5" customHeight="1">
      <c r="A754" s="253"/>
      <c r="B754" s="270"/>
      <c r="C754" s="86"/>
      <c r="D754" s="309">
        <v>1</v>
      </c>
      <c r="E754" s="178"/>
      <c r="F754" s="224"/>
      <c r="G754" s="287"/>
      <c r="H754" s="162" t="s">
        <v>1761</v>
      </c>
      <c r="I754" s="139"/>
      <c r="J754" s="575"/>
      <c r="K754" s="342"/>
      <c r="L754" s="342"/>
      <c r="M754" s="342"/>
      <c r="N754" s="742"/>
    </row>
    <row r="755" spans="1:14" ht="13.5" customHeight="1">
      <c r="A755" s="253"/>
      <c r="B755" s="270"/>
      <c r="C755" s="86"/>
      <c r="D755" s="309"/>
      <c r="E755" s="178">
        <v>3</v>
      </c>
      <c r="F755" s="224"/>
      <c r="G755" s="287"/>
      <c r="H755" s="162"/>
      <c r="I755" s="139" t="s">
        <v>1764</v>
      </c>
      <c r="J755" s="575">
        <v>932</v>
      </c>
      <c r="K755" s="575">
        <v>932</v>
      </c>
      <c r="L755" s="575">
        <v>932</v>
      </c>
      <c r="M755" s="330">
        <v>812</v>
      </c>
      <c r="N755" s="735">
        <f>M755/L755*100</f>
        <v>87.1244635193133</v>
      </c>
    </row>
    <row r="756" spans="1:14" ht="7.5" customHeight="1">
      <c r="A756" s="253"/>
      <c r="B756" s="270"/>
      <c r="C756" s="86"/>
      <c r="D756" s="309"/>
      <c r="E756" s="178"/>
      <c r="F756" s="224"/>
      <c r="G756" s="287"/>
      <c r="H756" s="162"/>
      <c r="I756" s="139"/>
      <c r="J756" s="575"/>
      <c r="K756" s="342"/>
      <c r="L756" s="342"/>
      <c r="M756" s="342"/>
      <c r="N756" s="742"/>
    </row>
    <row r="757" spans="1:14" s="126" customFormat="1" ht="15.75" customHeight="1">
      <c r="A757" s="270"/>
      <c r="B757" s="270"/>
      <c r="C757" s="270"/>
      <c r="D757" s="316"/>
      <c r="E757" s="316"/>
      <c r="F757" s="129" t="s">
        <v>1791</v>
      </c>
      <c r="G757" s="129"/>
      <c r="H757" s="298"/>
      <c r="I757" s="129"/>
      <c r="J757" s="577">
        <f>SUM(J752:J756)</f>
        <v>932</v>
      </c>
      <c r="K757" s="577">
        <f>SUM(K752:K756)</f>
        <v>932</v>
      </c>
      <c r="L757" s="577">
        <f>SUM(L752:L756)</f>
        <v>932</v>
      </c>
      <c r="M757" s="577">
        <f>SUM(M752:M756)</f>
        <v>812</v>
      </c>
      <c r="N757" s="745">
        <f>M757/L757*100</f>
        <v>87.1244635193133</v>
      </c>
    </row>
    <row r="758" spans="1:14" ht="4.5" customHeight="1">
      <c r="A758" s="253"/>
      <c r="B758" s="270"/>
      <c r="C758" s="86"/>
      <c r="D758" s="309"/>
      <c r="E758" s="178"/>
      <c r="F758" s="224"/>
      <c r="G758" s="287"/>
      <c r="H758" s="162"/>
      <c r="I758" s="140"/>
      <c r="J758" s="578"/>
      <c r="K758" s="201"/>
      <c r="L758" s="201"/>
      <c r="M758" s="201"/>
      <c r="N758" s="744"/>
    </row>
    <row r="759" spans="1:14" ht="13.5" customHeight="1">
      <c r="A759" s="253"/>
      <c r="B759" s="270">
        <v>3</v>
      </c>
      <c r="C759" s="86">
        <v>2</v>
      </c>
      <c r="D759" s="309"/>
      <c r="E759" s="178"/>
      <c r="F759" s="224"/>
      <c r="G759" s="288" t="s">
        <v>1836</v>
      </c>
      <c r="H759" s="162"/>
      <c r="I759" s="139"/>
      <c r="J759" s="575"/>
      <c r="K759" s="342"/>
      <c r="L759" s="342"/>
      <c r="M759" s="342"/>
      <c r="N759" s="742"/>
    </row>
    <row r="760" spans="1:14" ht="13.5" customHeight="1">
      <c r="A760" s="253"/>
      <c r="B760" s="270"/>
      <c r="C760" s="86"/>
      <c r="D760" s="309">
        <v>1</v>
      </c>
      <c r="E760" s="178"/>
      <c r="F760" s="224"/>
      <c r="G760" s="287"/>
      <c r="H760" s="162" t="s">
        <v>1761</v>
      </c>
      <c r="I760" s="139"/>
      <c r="J760" s="575"/>
      <c r="K760" s="342"/>
      <c r="L760" s="342"/>
      <c r="M760" s="342"/>
      <c r="N760" s="742"/>
    </row>
    <row r="761" spans="1:14" ht="13.5" customHeight="1">
      <c r="A761" s="253"/>
      <c r="B761" s="270"/>
      <c r="C761" s="86"/>
      <c r="D761" s="309"/>
      <c r="E761" s="178">
        <v>3</v>
      </c>
      <c r="F761" s="224"/>
      <c r="G761" s="287"/>
      <c r="H761" s="162"/>
      <c r="I761" s="139" t="s">
        <v>1764</v>
      </c>
      <c r="J761" s="575">
        <v>2260</v>
      </c>
      <c r="K761" s="575">
        <v>2260</v>
      </c>
      <c r="L761" s="575">
        <v>2260</v>
      </c>
      <c r="M761" s="575">
        <v>2061</v>
      </c>
      <c r="N761" s="735">
        <f>M761/L761*100</f>
        <v>91.19469026548673</v>
      </c>
    </row>
    <row r="762" spans="1:14" ht="6.75" customHeight="1">
      <c r="A762" s="253"/>
      <c r="B762" s="270"/>
      <c r="C762" s="86"/>
      <c r="D762" s="309"/>
      <c r="E762" s="178"/>
      <c r="F762" s="224"/>
      <c r="G762" s="287"/>
      <c r="H762" s="162"/>
      <c r="I762" s="139"/>
      <c r="J762" s="575"/>
      <c r="K762" s="342"/>
      <c r="L762" s="342"/>
      <c r="M762" s="342"/>
      <c r="N762" s="742"/>
    </row>
    <row r="763" spans="1:14" s="126" customFormat="1" ht="15.75" customHeight="1">
      <c r="A763" s="270"/>
      <c r="B763" s="270"/>
      <c r="C763" s="270"/>
      <c r="D763" s="316"/>
      <c r="E763" s="316"/>
      <c r="F763" s="129" t="s">
        <v>1791</v>
      </c>
      <c r="G763" s="129"/>
      <c r="H763" s="298"/>
      <c r="I763" s="129"/>
      <c r="J763" s="577">
        <f>SUM(J758:J762)</f>
        <v>2260</v>
      </c>
      <c r="K763" s="577">
        <f>SUM(K758:K762)</f>
        <v>2260</v>
      </c>
      <c r="L763" s="577">
        <f>SUM(L758:L762)</f>
        <v>2260</v>
      </c>
      <c r="M763" s="577">
        <f>SUM(M758:M762)</f>
        <v>2061</v>
      </c>
      <c r="N763" s="745">
        <f>M763/L763*100</f>
        <v>91.19469026548673</v>
      </c>
    </row>
    <row r="764" spans="1:14" ht="5.25" customHeight="1">
      <c r="A764" s="253"/>
      <c r="B764" s="270"/>
      <c r="C764" s="86"/>
      <c r="D764" s="309"/>
      <c r="E764" s="178"/>
      <c r="F764" s="225"/>
      <c r="G764" s="287"/>
      <c r="H764" s="162"/>
      <c r="I764" s="139"/>
      <c r="J764" s="575"/>
      <c r="K764" s="342"/>
      <c r="L764" s="342"/>
      <c r="M764" s="342"/>
      <c r="N764" s="742"/>
    </row>
    <row r="765" spans="1:14" ht="13.5" customHeight="1">
      <c r="A765" s="253"/>
      <c r="B765" s="270">
        <v>4</v>
      </c>
      <c r="C765" s="86">
        <v>2</v>
      </c>
      <c r="D765" s="309"/>
      <c r="E765" s="178"/>
      <c r="F765" s="224"/>
      <c r="G765" s="288" t="s">
        <v>1837</v>
      </c>
      <c r="H765" s="162"/>
      <c r="I765" s="139"/>
      <c r="J765" s="575"/>
      <c r="K765" s="342"/>
      <c r="L765" s="342"/>
      <c r="M765" s="342"/>
      <c r="N765" s="742"/>
    </row>
    <row r="766" spans="1:14" ht="13.5" customHeight="1">
      <c r="A766" s="253"/>
      <c r="B766" s="270"/>
      <c r="C766" s="86"/>
      <c r="D766" s="309">
        <v>1</v>
      </c>
      <c r="E766" s="178"/>
      <c r="F766" s="224"/>
      <c r="G766" s="287"/>
      <c r="H766" s="162" t="s">
        <v>1761</v>
      </c>
      <c r="I766" s="139"/>
      <c r="J766" s="575"/>
      <c r="K766" s="342"/>
      <c r="L766" s="342"/>
      <c r="M766" s="342"/>
      <c r="N766" s="742"/>
    </row>
    <row r="767" spans="1:14" ht="13.5" customHeight="1">
      <c r="A767" s="253"/>
      <c r="B767" s="270"/>
      <c r="C767" s="86"/>
      <c r="D767" s="309"/>
      <c r="E767" s="178">
        <v>3</v>
      </c>
      <c r="F767" s="224"/>
      <c r="G767" s="287"/>
      <c r="H767" s="162"/>
      <c r="I767" s="139" t="s">
        <v>1764</v>
      </c>
      <c r="J767" s="575">
        <v>1320</v>
      </c>
      <c r="K767" s="342">
        <v>100</v>
      </c>
      <c r="L767" s="330">
        <v>1420</v>
      </c>
      <c r="M767" s="330">
        <v>1200</v>
      </c>
      <c r="N767" s="735">
        <f>M767/L767*100</f>
        <v>84.50704225352112</v>
      </c>
    </row>
    <row r="768" spans="1:14" ht="5.25" customHeight="1">
      <c r="A768" s="253"/>
      <c r="B768" s="270"/>
      <c r="C768" s="86"/>
      <c r="D768" s="309"/>
      <c r="E768" s="178"/>
      <c r="F768" s="224"/>
      <c r="G768" s="287"/>
      <c r="H768" s="162"/>
      <c r="I768" s="139"/>
      <c r="J768" s="575"/>
      <c r="K768" s="342"/>
      <c r="L768" s="342"/>
      <c r="M768" s="342"/>
      <c r="N768" s="742"/>
    </row>
    <row r="769" spans="1:14" s="126" customFormat="1" ht="18" customHeight="1">
      <c r="A769" s="270"/>
      <c r="B769" s="270"/>
      <c r="C769" s="270"/>
      <c r="D769" s="316"/>
      <c r="E769" s="316"/>
      <c r="F769" s="129" t="s">
        <v>1791</v>
      </c>
      <c r="G769" s="129"/>
      <c r="H769" s="298"/>
      <c r="I769" s="129"/>
      <c r="J769" s="577">
        <f>SUM(J764:J768)</f>
        <v>1320</v>
      </c>
      <c r="K769" s="577">
        <f>SUM(K764:K768)</f>
        <v>100</v>
      </c>
      <c r="L769" s="577">
        <f>SUM(L764:L768)</f>
        <v>1420</v>
      </c>
      <c r="M769" s="577">
        <f>SUM(M764:M768)</f>
        <v>1200</v>
      </c>
      <c r="N769" s="745">
        <f>M769/L769*100</f>
        <v>84.50704225352112</v>
      </c>
    </row>
    <row r="770" spans="1:14" ht="6" customHeight="1">
      <c r="A770" s="253"/>
      <c r="B770" s="270"/>
      <c r="C770" s="86"/>
      <c r="D770" s="309"/>
      <c r="E770" s="178"/>
      <c r="F770" s="224"/>
      <c r="G770" s="287"/>
      <c r="H770" s="162"/>
      <c r="I770" s="140"/>
      <c r="J770" s="578"/>
      <c r="K770" s="201"/>
      <c r="L770" s="201"/>
      <c r="M770" s="201"/>
      <c r="N770" s="744"/>
    </row>
    <row r="771" spans="1:14" ht="15">
      <c r="A771" s="253"/>
      <c r="B771" s="270">
        <v>5</v>
      </c>
      <c r="C771" s="86">
        <v>2</v>
      </c>
      <c r="D771" s="309"/>
      <c r="E771" s="178"/>
      <c r="F771" s="224"/>
      <c r="G771" s="288" t="s">
        <v>1838</v>
      </c>
      <c r="H771" s="162"/>
      <c r="I771" s="139"/>
      <c r="J771" s="575"/>
      <c r="K771" s="342"/>
      <c r="L771" s="342"/>
      <c r="M771" s="342"/>
      <c r="N771" s="742"/>
    </row>
    <row r="772" spans="1:14" ht="15">
      <c r="A772" s="253"/>
      <c r="B772" s="270"/>
      <c r="C772" s="86"/>
      <c r="D772" s="309"/>
      <c r="E772" s="178"/>
      <c r="F772" s="224"/>
      <c r="G772" s="288" t="s">
        <v>1839</v>
      </c>
      <c r="H772" s="162"/>
      <c r="I772" s="139"/>
      <c r="J772" s="575"/>
      <c r="K772" s="342"/>
      <c r="L772" s="342"/>
      <c r="M772" s="342"/>
      <c r="N772" s="742"/>
    </row>
    <row r="773" spans="1:14" ht="15">
      <c r="A773" s="253"/>
      <c r="B773" s="270"/>
      <c r="C773" s="86"/>
      <c r="D773" s="309">
        <v>1</v>
      </c>
      <c r="E773" s="178"/>
      <c r="F773" s="224"/>
      <c r="G773" s="287"/>
      <c r="H773" s="162" t="s">
        <v>1761</v>
      </c>
      <c r="I773" s="139"/>
      <c r="J773" s="575"/>
      <c r="K773" s="342"/>
      <c r="L773" s="342"/>
      <c r="M773" s="342"/>
      <c r="N773" s="742"/>
    </row>
    <row r="774" spans="1:14" ht="15">
      <c r="A774" s="253"/>
      <c r="B774" s="270"/>
      <c r="C774" s="86"/>
      <c r="D774" s="309"/>
      <c r="E774" s="178">
        <v>3</v>
      </c>
      <c r="F774" s="224"/>
      <c r="G774" s="287"/>
      <c r="H774" s="162"/>
      <c r="I774" s="139" t="s">
        <v>1764</v>
      </c>
      <c r="J774" s="575">
        <v>5400</v>
      </c>
      <c r="K774" s="342">
        <v>1293</v>
      </c>
      <c r="L774" s="330">
        <v>6760</v>
      </c>
      <c r="M774" s="330">
        <v>5355</v>
      </c>
      <c r="N774" s="735">
        <f>M774/L774*100</f>
        <v>79.21597633136095</v>
      </c>
    </row>
    <row r="775" spans="1:14" ht="6" customHeight="1">
      <c r="A775" s="253"/>
      <c r="B775" s="270"/>
      <c r="C775" s="86"/>
      <c r="D775" s="309"/>
      <c r="E775" s="178"/>
      <c r="F775" s="224"/>
      <c r="G775" s="287"/>
      <c r="H775" s="162"/>
      <c r="I775" s="139"/>
      <c r="J775" s="575"/>
      <c r="K775" s="342"/>
      <c r="L775" s="342"/>
      <c r="M775" s="342"/>
      <c r="N775" s="742"/>
    </row>
    <row r="776" spans="1:14" s="126" customFormat="1" ht="15">
      <c r="A776" s="270"/>
      <c r="B776" s="270"/>
      <c r="C776" s="270"/>
      <c r="D776" s="316"/>
      <c r="E776" s="316"/>
      <c r="F776" s="129" t="s">
        <v>1791</v>
      </c>
      <c r="G776" s="129"/>
      <c r="H776" s="298"/>
      <c r="I776" s="129"/>
      <c r="J776" s="577">
        <f>SUM(J770:J775)</f>
        <v>5400</v>
      </c>
      <c r="K776" s="577">
        <f>SUM(K770:K775)</f>
        <v>1293</v>
      </c>
      <c r="L776" s="577">
        <f>SUM(L770:L775)</f>
        <v>6760</v>
      </c>
      <c r="M776" s="577">
        <f>SUM(M770:M775)</f>
        <v>5355</v>
      </c>
      <c r="N776" s="745">
        <f>M776/L776*100</f>
        <v>79.21597633136095</v>
      </c>
    </row>
    <row r="777" spans="1:14" ht="6" customHeight="1">
      <c r="A777" s="253"/>
      <c r="B777" s="270"/>
      <c r="C777" s="86"/>
      <c r="D777" s="309"/>
      <c r="E777" s="178"/>
      <c r="F777" s="224"/>
      <c r="G777" s="287"/>
      <c r="H777" s="162"/>
      <c r="I777" s="140"/>
      <c r="J777" s="578"/>
      <c r="K777" s="201"/>
      <c r="L777" s="201"/>
      <c r="M777" s="201"/>
      <c r="N777" s="744"/>
    </row>
    <row r="778" spans="1:14" ht="15">
      <c r="A778" s="253"/>
      <c r="B778" s="270">
        <v>6</v>
      </c>
      <c r="C778" s="86">
        <v>1</v>
      </c>
      <c r="D778" s="309"/>
      <c r="E778" s="178"/>
      <c r="F778" s="224"/>
      <c r="G778" s="287" t="s">
        <v>1669</v>
      </c>
      <c r="H778" s="162"/>
      <c r="I778" s="140"/>
      <c r="J778" s="578"/>
      <c r="K778" s="201"/>
      <c r="L778" s="201"/>
      <c r="M778" s="201"/>
      <c r="N778" s="744"/>
    </row>
    <row r="779" spans="1:14" ht="15">
      <c r="A779" s="253"/>
      <c r="B779" s="270"/>
      <c r="C779" s="86"/>
      <c r="D779" s="309">
        <v>1</v>
      </c>
      <c r="E779" s="178"/>
      <c r="F779" s="224"/>
      <c r="G779" s="287"/>
      <c r="H779" s="162" t="s">
        <v>1761</v>
      </c>
      <c r="I779" s="139"/>
      <c r="J779" s="578"/>
      <c r="K779" s="201"/>
      <c r="L779" s="201"/>
      <c r="M779" s="201"/>
      <c r="N779" s="744"/>
    </row>
    <row r="780" spans="1:14" ht="15">
      <c r="A780" s="253"/>
      <c r="B780" s="270"/>
      <c r="C780" s="86"/>
      <c r="D780" s="309"/>
      <c r="E780" s="178">
        <v>3</v>
      </c>
      <c r="F780" s="224"/>
      <c r="G780" s="287"/>
      <c r="H780" s="162"/>
      <c r="I780" s="139" t="s">
        <v>1764</v>
      </c>
      <c r="J780" s="562">
        <v>4500</v>
      </c>
      <c r="K780" s="562">
        <v>4500</v>
      </c>
      <c r="L780" s="562">
        <v>4333</v>
      </c>
      <c r="M780" s="330">
        <v>4210</v>
      </c>
      <c r="N780" s="735">
        <f>M780/L780*100</f>
        <v>97.16132010154628</v>
      </c>
    </row>
    <row r="781" spans="1:14" ht="6.75" customHeight="1">
      <c r="A781" s="253"/>
      <c r="B781" s="270"/>
      <c r="C781" s="86"/>
      <c r="D781" s="309"/>
      <c r="E781" s="178"/>
      <c r="F781" s="224"/>
      <c r="G781" s="287"/>
      <c r="H781" s="162"/>
      <c r="I781" s="140"/>
      <c r="J781" s="578"/>
      <c r="K781" s="201"/>
      <c r="L781" s="342"/>
      <c r="M781" s="342"/>
      <c r="N781" s="742"/>
    </row>
    <row r="782" spans="1:14" s="126" customFormat="1" ht="15">
      <c r="A782" s="270"/>
      <c r="B782" s="270"/>
      <c r="C782" s="270"/>
      <c r="D782" s="316"/>
      <c r="E782" s="316"/>
      <c r="F782" s="129" t="s">
        <v>1791</v>
      </c>
      <c r="G782" s="129"/>
      <c r="H782" s="298"/>
      <c r="I782" s="129"/>
      <c r="J782" s="577">
        <f>SUM(J777:J781)</f>
        <v>4500</v>
      </c>
      <c r="K782" s="577">
        <f>SUM(K777:K781)</f>
        <v>4500</v>
      </c>
      <c r="L782" s="577">
        <f>SUM(L777:L781)</f>
        <v>4333</v>
      </c>
      <c r="M782" s="577">
        <f>SUM(M777:M781)</f>
        <v>4210</v>
      </c>
      <c r="N782" s="745">
        <f>M782/L782*100</f>
        <v>97.16132010154628</v>
      </c>
    </row>
    <row r="783" spans="1:14" ht="9" customHeight="1">
      <c r="A783" s="253"/>
      <c r="B783" s="270"/>
      <c r="C783" s="86"/>
      <c r="D783" s="309"/>
      <c r="E783" s="178"/>
      <c r="F783" s="224"/>
      <c r="G783" s="287"/>
      <c r="H783" s="162"/>
      <c r="I783" s="139"/>
      <c r="J783" s="575"/>
      <c r="K783" s="342"/>
      <c r="L783" s="342"/>
      <c r="M783" s="342"/>
      <c r="N783" s="742"/>
    </row>
    <row r="784" spans="1:14" s="107" customFormat="1" ht="15">
      <c r="A784" s="253"/>
      <c r="B784" s="253"/>
      <c r="C784" s="253"/>
      <c r="D784" s="321"/>
      <c r="E784" s="321"/>
      <c r="F784" s="103" t="s">
        <v>1773</v>
      </c>
      <c r="G784" s="103"/>
      <c r="H784" s="106"/>
      <c r="I784" s="103"/>
      <c r="J784" s="579">
        <f>SUM(J747:J782)/2</f>
        <v>104412</v>
      </c>
      <c r="K784" s="579">
        <f>SUM(K747:K782)/2</f>
        <v>13500</v>
      </c>
      <c r="L784" s="579">
        <f>SUM(L747:L782)/2</f>
        <v>108245</v>
      </c>
      <c r="M784" s="579">
        <f>SUM(M747:M782)/2</f>
        <v>103585</v>
      </c>
      <c r="N784" s="746">
        <f>M784/L784*100</f>
        <v>95.69495126795695</v>
      </c>
    </row>
    <row r="785" spans="1:14" ht="0.75" customHeight="1">
      <c r="A785" s="253"/>
      <c r="B785" s="270"/>
      <c r="C785" s="86"/>
      <c r="D785" s="309"/>
      <c r="E785" s="178"/>
      <c r="F785" s="224"/>
      <c r="G785" s="287"/>
      <c r="H785" s="162"/>
      <c r="I785" s="140"/>
      <c r="J785" s="578"/>
      <c r="K785" s="201"/>
      <c r="L785" s="201"/>
      <c r="M785" s="201"/>
      <c r="N785" s="744"/>
    </row>
    <row r="786" spans="1:14" ht="18.75" customHeight="1">
      <c r="A786" s="253">
        <v>6</v>
      </c>
      <c r="B786" s="270"/>
      <c r="C786" s="86"/>
      <c r="D786" s="309"/>
      <c r="E786" s="178"/>
      <c r="F786" s="224" t="s">
        <v>1751</v>
      </c>
      <c r="G786" s="287"/>
      <c r="H786" s="162"/>
      <c r="I786" s="139"/>
      <c r="J786" s="575"/>
      <c r="K786" s="342"/>
      <c r="L786" s="342"/>
      <c r="M786" s="342"/>
      <c r="N786" s="742"/>
    </row>
    <row r="787" spans="1:14" ht="15" customHeight="1">
      <c r="A787" s="253"/>
      <c r="B787" s="270">
        <v>1</v>
      </c>
      <c r="C787" s="86">
        <v>1</v>
      </c>
      <c r="D787" s="309"/>
      <c r="E787" s="178"/>
      <c r="F787" s="224"/>
      <c r="G787" s="288" t="s">
        <v>1841</v>
      </c>
      <c r="H787" s="162"/>
      <c r="I787" s="139"/>
      <c r="J787" s="575"/>
      <c r="K787" s="342"/>
      <c r="L787" s="342"/>
      <c r="M787" s="342"/>
      <c r="N787" s="742"/>
    </row>
    <row r="788" spans="1:14" ht="15" customHeight="1">
      <c r="A788" s="253"/>
      <c r="B788" s="270"/>
      <c r="C788" s="86"/>
      <c r="D788" s="309">
        <v>1</v>
      </c>
      <c r="E788" s="178"/>
      <c r="F788" s="224"/>
      <c r="G788" s="287"/>
      <c r="H788" s="162" t="s">
        <v>1761</v>
      </c>
      <c r="I788" s="139"/>
      <c r="J788" s="575"/>
      <c r="K788" s="342"/>
      <c r="L788" s="342"/>
      <c r="M788" s="342"/>
      <c r="N788" s="742"/>
    </row>
    <row r="789" spans="1:14" ht="15" customHeight="1">
      <c r="A789" s="253"/>
      <c r="B789" s="270"/>
      <c r="C789" s="86"/>
      <c r="D789" s="309"/>
      <c r="E789" s="178">
        <v>3</v>
      </c>
      <c r="F789" s="224"/>
      <c r="G789" s="287"/>
      <c r="H789" s="162"/>
      <c r="I789" s="139" t="s">
        <v>1764</v>
      </c>
      <c r="J789" s="562">
        <v>400</v>
      </c>
      <c r="K789" s="346">
        <v>19</v>
      </c>
      <c r="L789" s="330">
        <v>451</v>
      </c>
      <c r="M789" s="330">
        <v>399</v>
      </c>
      <c r="N789" s="735">
        <f>M789/L789*100</f>
        <v>88.470066518847</v>
      </c>
    </row>
    <row r="790" spans="1:14" ht="0.75" customHeight="1">
      <c r="A790" s="253"/>
      <c r="B790" s="270"/>
      <c r="C790" s="86"/>
      <c r="D790" s="309"/>
      <c r="E790" s="178"/>
      <c r="F790" s="224"/>
      <c r="G790" s="287"/>
      <c r="H790" s="162"/>
      <c r="I790" s="139"/>
      <c r="J790" s="575"/>
      <c r="K790" s="342"/>
      <c r="L790" s="342"/>
      <c r="M790" s="342"/>
      <c r="N790" s="742"/>
    </row>
    <row r="791" spans="1:14" s="126" customFormat="1" ht="15" customHeight="1">
      <c r="A791" s="270"/>
      <c r="B791" s="270"/>
      <c r="C791" s="270"/>
      <c r="D791" s="316"/>
      <c r="E791" s="316"/>
      <c r="F791" s="129" t="s">
        <v>1791</v>
      </c>
      <c r="G791" s="129"/>
      <c r="H791" s="298"/>
      <c r="I791" s="129"/>
      <c r="J791" s="577">
        <f>SUM(J785:J790)</f>
        <v>400</v>
      </c>
      <c r="K791" s="577">
        <f>SUM(K785:K790)</f>
        <v>19</v>
      </c>
      <c r="L791" s="577">
        <f>SUM(L785:L790)</f>
        <v>451</v>
      </c>
      <c r="M791" s="577">
        <f>SUM(M785:M790)</f>
        <v>399</v>
      </c>
      <c r="N791" s="745">
        <f>M791/L791*100</f>
        <v>88.470066518847</v>
      </c>
    </row>
    <row r="792" spans="1:14" ht="3" customHeight="1">
      <c r="A792" s="253"/>
      <c r="B792" s="270"/>
      <c r="C792" s="86"/>
      <c r="D792" s="309"/>
      <c r="E792" s="178"/>
      <c r="F792" s="224"/>
      <c r="G792" s="287"/>
      <c r="H792" s="162"/>
      <c r="I792" s="140"/>
      <c r="J792" s="578"/>
      <c r="K792" s="201"/>
      <c r="L792" s="201"/>
      <c r="M792" s="201"/>
      <c r="N792" s="744"/>
    </row>
    <row r="793" spans="1:14" ht="15" customHeight="1">
      <c r="A793" s="253"/>
      <c r="B793" s="270">
        <v>2</v>
      </c>
      <c r="C793" s="86">
        <v>2</v>
      </c>
      <c r="D793" s="309"/>
      <c r="E793" s="178"/>
      <c r="F793" s="224"/>
      <c r="G793" s="288" t="s">
        <v>1842</v>
      </c>
      <c r="H793" s="162"/>
      <c r="I793" s="139"/>
      <c r="J793" s="575"/>
      <c r="K793" s="342"/>
      <c r="L793" s="342"/>
      <c r="M793" s="342"/>
      <c r="N793" s="742"/>
    </row>
    <row r="794" spans="1:14" ht="15" customHeight="1">
      <c r="A794" s="253"/>
      <c r="B794" s="270"/>
      <c r="C794" s="86"/>
      <c r="D794" s="309">
        <v>1</v>
      </c>
      <c r="E794" s="178"/>
      <c r="F794" s="224"/>
      <c r="G794" s="287"/>
      <c r="H794" s="162" t="s">
        <v>1761</v>
      </c>
      <c r="I794" s="139"/>
      <c r="J794" s="575"/>
      <c r="K794" s="342"/>
      <c r="L794" s="342"/>
      <c r="M794" s="342"/>
      <c r="N794" s="742"/>
    </row>
    <row r="795" spans="1:14" ht="15" customHeight="1">
      <c r="A795" s="253"/>
      <c r="B795" s="270"/>
      <c r="C795" s="86"/>
      <c r="D795" s="309"/>
      <c r="E795" s="178">
        <v>3</v>
      </c>
      <c r="F795" s="224"/>
      <c r="G795" s="287"/>
      <c r="H795" s="162"/>
      <c r="I795" s="139" t="s">
        <v>1764</v>
      </c>
      <c r="J795" s="575">
        <v>2120</v>
      </c>
      <c r="K795" s="342">
        <v>195</v>
      </c>
      <c r="L795" s="330">
        <v>2153</v>
      </c>
      <c r="M795" s="330">
        <v>1963</v>
      </c>
      <c r="N795" s="735">
        <f>M795/L795*100</f>
        <v>91.17510450534138</v>
      </c>
    </row>
    <row r="796" spans="1:14" ht="3" customHeight="1">
      <c r="A796" s="253"/>
      <c r="B796" s="270"/>
      <c r="C796" s="86"/>
      <c r="D796" s="309"/>
      <c r="E796" s="178"/>
      <c r="F796" s="224"/>
      <c r="G796" s="287"/>
      <c r="H796" s="162"/>
      <c r="I796" s="139"/>
      <c r="J796" s="575"/>
      <c r="K796" s="342"/>
      <c r="L796" s="342"/>
      <c r="M796" s="342"/>
      <c r="N796" s="742"/>
    </row>
    <row r="797" spans="1:14" s="126" customFormat="1" ht="15" customHeight="1">
      <c r="A797" s="270"/>
      <c r="B797" s="270"/>
      <c r="C797" s="270"/>
      <c r="D797" s="316"/>
      <c r="E797" s="316"/>
      <c r="F797" s="322"/>
      <c r="G797" s="289"/>
      <c r="H797" s="296"/>
      <c r="I797" s="289" t="s">
        <v>1791</v>
      </c>
      <c r="J797" s="577">
        <f>SUM(J792:J796)</f>
        <v>2120</v>
      </c>
      <c r="K797" s="577">
        <f>SUM(K792:K796)</f>
        <v>195</v>
      </c>
      <c r="L797" s="577">
        <f>SUM(L792:L796)</f>
        <v>2153</v>
      </c>
      <c r="M797" s="577">
        <f>SUM(M792:M796)</f>
        <v>1963</v>
      </c>
      <c r="N797" s="745">
        <f>M797/L797*100</f>
        <v>91.17510450534138</v>
      </c>
    </row>
    <row r="798" spans="1:14" ht="3" customHeight="1">
      <c r="A798" s="253"/>
      <c r="B798" s="270"/>
      <c r="C798" s="86"/>
      <c r="D798" s="309"/>
      <c r="E798" s="178"/>
      <c r="F798" s="224"/>
      <c r="G798" s="287"/>
      <c r="H798" s="162"/>
      <c r="I798" s="139"/>
      <c r="J798" s="575"/>
      <c r="K798" s="342"/>
      <c r="L798" s="342"/>
      <c r="M798" s="342"/>
      <c r="N798" s="742"/>
    </row>
    <row r="799" spans="1:14" ht="15.75" customHeight="1">
      <c r="A799" s="253"/>
      <c r="B799" s="270">
        <v>3</v>
      </c>
      <c r="C799" s="86">
        <v>1</v>
      </c>
      <c r="D799" s="309"/>
      <c r="E799" s="178"/>
      <c r="F799" s="224"/>
      <c r="G799" s="288" t="s">
        <v>1672</v>
      </c>
      <c r="H799" s="162"/>
      <c r="I799" s="139"/>
      <c r="J799" s="575"/>
      <c r="K799" s="342"/>
      <c r="L799" s="342"/>
      <c r="M799" s="342"/>
      <c r="N799" s="742"/>
    </row>
    <row r="800" spans="1:14" ht="15.75" customHeight="1">
      <c r="A800" s="253"/>
      <c r="B800" s="270"/>
      <c r="C800" s="86"/>
      <c r="D800" s="309">
        <v>1</v>
      </c>
      <c r="E800" s="178"/>
      <c r="F800" s="224"/>
      <c r="G800" s="287"/>
      <c r="H800" s="162" t="s">
        <v>1761</v>
      </c>
      <c r="I800" s="139"/>
      <c r="J800" s="575"/>
      <c r="K800" s="342"/>
      <c r="L800" s="342"/>
      <c r="M800" s="342"/>
      <c r="N800" s="742"/>
    </row>
    <row r="801" spans="1:14" ht="15.75" customHeight="1">
      <c r="A801" s="253"/>
      <c r="B801" s="270"/>
      <c r="C801" s="86"/>
      <c r="D801" s="309"/>
      <c r="E801" s="178">
        <v>3</v>
      </c>
      <c r="F801" s="224"/>
      <c r="G801" s="287"/>
      <c r="H801" s="162"/>
      <c r="I801" s="139" t="s">
        <v>1764</v>
      </c>
      <c r="J801" s="575">
        <v>150</v>
      </c>
      <c r="K801" s="575">
        <v>150</v>
      </c>
      <c r="L801" s="575">
        <v>150</v>
      </c>
      <c r="M801" s="330">
        <v>150</v>
      </c>
      <c r="N801" s="735">
        <f>M801/L801*100</f>
        <v>100</v>
      </c>
    </row>
    <row r="802" spans="1:14" ht="3.75" customHeight="1">
      <c r="A802" s="253"/>
      <c r="B802" s="270"/>
      <c r="C802" s="86"/>
      <c r="D802" s="309"/>
      <c r="E802" s="178"/>
      <c r="F802" s="224"/>
      <c r="G802" s="287"/>
      <c r="H802" s="162"/>
      <c r="I802" s="139"/>
      <c r="J802" s="575"/>
      <c r="K802" s="342"/>
      <c r="L802" s="342"/>
      <c r="M802" s="342"/>
      <c r="N802" s="742"/>
    </row>
    <row r="803" spans="1:14" s="126" customFormat="1" ht="13.5" customHeight="1">
      <c r="A803" s="270"/>
      <c r="B803" s="270"/>
      <c r="C803" s="270"/>
      <c r="D803" s="316"/>
      <c r="E803" s="316"/>
      <c r="F803" s="322"/>
      <c r="G803" s="289"/>
      <c r="H803" s="296"/>
      <c r="I803" s="289" t="s">
        <v>1791</v>
      </c>
      <c r="J803" s="577">
        <f>SUM(J798:J802)</f>
        <v>150</v>
      </c>
      <c r="K803" s="577">
        <f>SUM(K798:K802)</f>
        <v>150</v>
      </c>
      <c r="L803" s="577">
        <f>SUM(L798:L802)</f>
        <v>150</v>
      </c>
      <c r="M803" s="577">
        <f>SUM(M798:M802)</f>
        <v>150</v>
      </c>
      <c r="N803" s="745">
        <f>M803/L803*100</f>
        <v>100</v>
      </c>
    </row>
    <row r="804" spans="1:14" ht="3.75" customHeight="1">
      <c r="A804" s="253"/>
      <c r="B804" s="270"/>
      <c r="C804" s="86"/>
      <c r="D804" s="309"/>
      <c r="E804" s="178"/>
      <c r="F804" s="224"/>
      <c r="G804" s="287"/>
      <c r="H804" s="162"/>
      <c r="I804" s="139"/>
      <c r="J804" s="575"/>
      <c r="K804" s="342"/>
      <c r="L804" s="342"/>
      <c r="M804" s="342"/>
      <c r="N804" s="742"/>
    </row>
    <row r="805" spans="1:14" ht="15.75" customHeight="1">
      <c r="A805" s="253"/>
      <c r="B805" s="270">
        <v>4</v>
      </c>
      <c r="C805" s="86">
        <v>1</v>
      </c>
      <c r="D805" s="309"/>
      <c r="E805" s="178"/>
      <c r="F805" s="224"/>
      <c r="G805" s="288" t="s">
        <v>1623</v>
      </c>
      <c r="H805" s="162"/>
      <c r="I805" s="139"/>
      <c r="J805" s="575"/>
      <c r="K805" s="342"/>
      <c r="L805" s="342"/>
      <c r="M805" s="342"/>
      <c r="N805" s="742"/>
    </row>
    <row r="806" spans="1:14" ht="15.75" customHeight="1">
      <c r="A806" s="253"/>
      <c r="B806" s="270"/>
      <c r="C806" s="86"/>
      <c r="D806" s="309">
        <v>1</v>
      </c>
      <c r="E806" s="178"/>
      <c r="F806" s="224"/>
      <c r="G806" s="287"/>
      <c r="H806" s="162" t="s">
        <v>1761</v>
      </c>
      <c r="I806" s="139"/>
      <c r="J806" s="575"/>
      <c r="K806" s="342"/>
      <c r="L806" s="342"/>
      <c r="M806" s="342"/>
      <c r="N806" s="742"/>
    </row>
    <row r="807" spans="1:14" ht="15.75" customHeight="1">
      <c r="A807" s="253"/>
      <c r="B807" s="270"/>
      <c r="C807" s="86"/>
      <c r="D807" s="309"/>
      <c r="E807" s="178">
        <v>3</v>
      </c>
      <c r="F807" s="224"/>
      <c r="G807" s="287"/>
      <c r="H807" s="162"/>
      <c r="I807" s="139" t="s">
        <v>1764</v>
      </c>
      <c r="J807" s="575">
        <v>3230</v>
      </c>
      <c r="K807" s="575">
        <v>3230</v>
      </c>
      <c r="L807" s="575">
        <v>3230</v>
      </c>
      <c r="M807" s="330">
        <v>3230</v>
      </c>
      <c r="N807" s="735">
        <f>M807/L807*100</f>
        <v>100</v>
      </c>
    </row>
    <row r="808" spans="1:14" ht="1.5" customHeight="1">
      <c r="A808" s="253"/>
      <c r="B808" s="270"/>
      <c r="C808" s="86"/>
      <c r="D808" s="309"/>
      <c r="E808" s="178"/>
      <c r="F808" s="224"/>
      <c r="G808" s="287"/>
      <c r="H808" s="162"/>
      <c r="I808" s="139"/>
      <c r="J808" s="575"/>
      <c r="K808" s="342"/>
      <c r="L808" s="342"/>
      <c r="M808" s="342"/>
      <c r="N808" s="742"/>
    </row>
    <row r="809" spans="1:14" s="126" customFormat="1" ht="15.75" customHeight="1">
      <c r="A809" s="270"/>
      <c r="B809" s="270"/>
      <c r="C809" s="270"/>
      <c r="D809" s="316"/>
      <c r="E809" s="316"/>
      <c r="F809" s="322"/>
      <c r="G809" s="289"/>
      <c r="H809" s="296"/>
      <c r="I809" s="289" t="s">
        <v>1791</v>
      </c>
      <c r="J809" s="577">
        <f>SUM(J804:J808)</f>
        <v>3230</v>
      </c>
      <c r="K809" s="577">
        <f>SUM(K804:K808)</f>
        <v>3230</v>
      </c>
      <c r="L809" s="577">
        <f>SUM(L804:L808)</f>
        <v>3230</v>
      </c>
      <c r="M809" s="577">
        <f>SUM(M804:M808)</f>
        <v>3230</v>
      </c>
      <c r="N809" s="745">
        <f>M809/L809*100</f>
        <v>100</v>
      </c>
    </row>
    <row r="810" spans="1:14" ht="3" customHeight="1">
      <c r="A810" s="253"/>
      <c r="B810" s="270"/>
      <c r="C810" s="86"/>
      <c r="D810" s="309"/>
      <c r="E810" s="178"/>
      <c r="F810" s="224"/>
      <c r="G810" s="287"/>
      <c r="H810" s="162"/>
      <c r="I810" s="140"/>
      <c r="J810" s="578"/>
      <c r="K810" s="201"/>
      <c r="L810" s="201"/>
      <c r="M810" s="201"/>
      <c r="N810" s="744"/>
    </row>
    <row r="811" spans="1:14" ht="15" customHeight="1">
      <c r="A811" s="253"/>
      <c r="B811" s="270">
        <v>5</v>
      </c>
      <c r="C811" s="86">
        <v>1</v>
      </c>
      <c r="D811" s="309"/>
      <c r="E811" s="178"/>
      <c r="F811" s="224"/>
      <c r="G811" s="288" t="s">
        <v>1624</v>
      </c>
      <c r="H811" s="162"/>
      <c r="I811" s="139"/>
      <c r="J811" s="575"/>
      <c r="K811" s="342"/>
      <c r="L811" s="342"/>
      <c r="M811" s="342"/>
      <c r="N811" s="742"/>
    </row>
    <row r="812" spans="1:14" ht="15" customHeight="1">
      <c r="A812" s="253"/>
      <c r="B812" s="270"/>
      <c r="C812" s="86"/>
      <c r="D812" s="309">
        <v>1</v>
      </c>
      <c r="E812" s="178"/>
      <c r="F812" s="224"/>
      <c r="G812" s="287"/>
      <c r="H812" s="162" t="s">
        <v>1761</v>
      </c>
      <c r="I812" s="139"/>
      <c r="J812" s="575"/>
      <c r="K812" s="342"/>
      <c r="L812" s="342"/>
      <c r="M812" s="342"/>
      <c r="N812" s="742"/>
    </row>
    <row r="813" spans="1:14" ht="15" customHeight="1">
      <c r="A813" s="253"/>
      <c r="B813" s="270"/>
      <c r="C813" s="86"/>
      <c r="D813" s="309"/>
      <c r="E813" s="178">
        <v>3</v>
      </c>
      <c r="F813" s="224"/>
      <c r="G813" s="287"/>
      <c r="H813" s="162"/>
      <c r="I813" s="139" t="s">
        <v>1764</v>
      </c>
      <c r="J813" s="575">
        <v>500</v>
      </c>
      <c r="K813" s="575">
        <v>500</v>
      </c>
      <c r="L813" s="575">
        <v>500</v>
      </c>
      <c r="M813" s="330">
        <v>500</v>
      </c>
      <c r="N813" s="735">
        <f>M813/L813*100</f>
        <v>100</v>
      </c>
    </row>
    <row r="814" spans="1:14" ht="5.25" customHeight="1">
      <c r="A814" s="253"/>
      <c r="B814" s="270"/>
      <c r="C814" s="86"/>
      <c r="D814" s="309"/>
      <c r="E814" s="178"/>
      <c r="F814" s="224"/>
      <c r="G814" s="287"/>
      <c r="H814" s="162"/>
      <c r="I814" s="139"/>
      <c r="J814" s="575"/>
      <c r="K814" s="342"/>
      <c r="L814" s="342"/>
      <c r="M814" s="342"/>
      <c r="N814" s="742"/>
    </row>
    <row r="815" spans="1:14" s="126" customFormat="1" ht="15" customHeight="1">
      <c r="A815" s="270"/>
      <c r="B815" s="270"/>
      <c r="C815" s="270"/>
      <c r="D815" s="316"/>
      <c r="E815" s="316"/>
      <c r="F815" s="322"/>
      <c r="G815" s="289"/>
      <c r="H815" s="296"/>
      <c r="I815" s="289" t="s">
        <v>1791</v>
      </c>
      <c r="J815" s="577">
        <f>SUM(J810:J814)</f>
        <v>500</v>
      </c>
      <c r="K815" s="577">
        <f>SUM(K810:K814)</f>
        <v>500</v>
      </c>
      <c r="L815" s="577">
        <f>SUM(L810:L814)</f>
        <v>500</v>
      </c>
      <c r="M815" s="577">
        <f>SUM(M810:M814)</f>
        <v>500</v>
      </c>
      <c r="N815" s="745">
        <f>M815/L815*100</f>
        <v>100</v>
      </c>
    </row>
    <row r="816" spans="1:14" ht="15" customHeight="1">
      <c r="A816" s="253"/>
      <c r="B816" s="270"/>
      <c r="C816" s="86"/>
      <c r="D816" s="309"/>
      <c r="E816" s="178"/>
      <c r="F816" s="224"/>
      <c r="G816" s="287"/>
      <c r="H816" s="162"/>
      <c r="I816" s="140"/>
      <c r="J816" s="578"/>
      <c r="K816" s="201"/>
      <c r="L816" s="201"/>
      <c r="M816" s="201"/>
      <c r="N816" s="744"/>
    </row>
    <row r="817" spans="1:14" ht="15" customHeight="1">
      <c r="A817" s="253"/>
      <c r="B817" s="270">
        <v>6</v>
      </c>
      <c r="C817" s="86">
        <v>1</v>
      </c>
      <c r="D817" s="309"/>
      <c r="E817" s="178"/>
      <c r="F817" s="224"/>
      <c r="G817" s="287" t="s">
        <v>1693</v>
      </c>
      <c r="H817" s="162"/>
      <c r="I817" s="140"/>
      <c r="J817" s="578"/>
      <c r="K817" s="201"/>
      <c r="L817" s="201"/>
      <c r="M817" s="201"/>
      <c r="N817" s="744"/>
    </row>
    <row r="818" spans="1:14" ht="15" customHeight="1">
      <c r="A818" s="253"/>
      <c r="B818" s="270"/>
      <c r="C818" s="86"/>
      <c r="D818" s="309">
        <v>1</v>
      </c>
      <c r="E818" s="178"/>
      <c r="F818" s="224"/>
      <c r="G818" s="287"/>
      <c r="H818" s="162" t="s">
        <v>1761</v>
      </c>
      <c r="I818" s="139"/>
      <c r="J818" s="578"/>
      <c r="K818" s="201"/>
      <c r="L818" s="201"/>
      <c r="M818" s="201"/>
      <c r="N818" s="744"/>
    </row>
    <row r="819" spans="1:14" ht="15" customHeight="1">
      <c r="A819" s="253"/>
      <c r="B819" s="270"/>
      <c r="C819" s="86"/>
      <c r="D819" s="309"/>
      <c r="E819" s="178">
        <v>3</v>
      </c>
      <c r="F819" s="224"/>
      <c r="G819" s="287"/>
      <c r="H819" s="162"/>
      <c r="I819" s="139" t="s">
        <v>1764</v>
      </c>
      <c r="J819" s="575">
        <v>500</v>
      </c>
      <c r="K819" s="575">
        <v>500</v>
      </c>
      <c r="L819" s="575">
        <v>500</v>
      </c>
      <c r="M819" s="330">
        <v>493</v>
      </c>
      <c r="N819" s="735">
        <f>M819/L819*100</f>
        <v>98.6</v>
      </c>
    </row>
    <row r="820" spans="1:14" ht="14.25" customHeight="1">
      <c r="A820" s="253"/>
      <c r="B820" s="270"/>
      <c r="C820" s="86"/>
      <c r="D820" s="309"/>
      <c r="E820" s="178"/>
      <c r="F820" s="224"/>
      <c r="G820" s="287"/>
      <c r="H820" s="162"/>
      <c r="I820" s="139"/>
      <c r="J820" s="575"/>
      <c r="K820" s="201"/>
      <c r="L820" s="342"/>
      <c r="M820" s="342"/>
      <c r="N820" s="742"/>
    </row>
    <row r="821" spans="1:14" s="126" customFormat="1" ht="14.25" customHeight="1">
      <c r="A821" s="270"/>
      <c r="B821" s="270"/>
      <c r="C821" s="270"/>
      <c r="D821" s="316"/>
      <c r="E821" s="316"/>
      <c r="F821" s="322"/>
      <c r="G821" s="289"/>
      <c r="H821" s="296"/>
      <c r="I821" s="289" t="s">
        <v>1791</v>
      </c>
      <c r="J821" s="577">
        <f>SUM(J816:J820)</f>
        <v>500</v>
      </c>
      <c r="K821" s="577">
        <f>SUM(K816:K820)</f>
        <v>500</v>
      </c>
      <c r="L821" s="577">
        <f>SUM(L816:L820)</f>
        <v>500</v>
      </c>
      <c r="M821" s="577">
        <f>SUM(M816:M820)</f>
        <v>493</v>
      </c>
      <c r="N821" s="745">
        <f>M821/L821*100</f>
        <v>98.6</v>
      </c>
    </row>
    <row r="822" spans="1:14" ht="4.5" customHeight="1">
      <c r="A822" s="253"/>
      <c r="B822" s="270"/>
      <c r="C822" s="86"/>
      <c r="D822" s="309"/>
      <c r="E822" s="178"/>
      <c r="F822" s="224"/>
      <c r="G822" s="287"/>
      <c r="H822" s="162"/>
      <c r="I822" s="140"/>
      <c r="J822" s="578"/>
      <c r="K822" s="201"/>
      <c r="L822" s="201"/>
      <c r="M822" s="201"/>
      <c r="N822" s="744"/>
    </row>
    <row r="823" spans="1:14" ht="14.25" customHeight="1">
      <c r="A823" s="253"/>
      <c r="B823" s="270">
        <v>7</v>
      </c>
      <c r="C823" s="86">
        <v>1</v>
      </c>
      <c r="D823" s="309"/>
      <c r="E823" s="178"/>
      <c r="F823" s="224"/>
      <c r="G823" s="287" t="s">
        <v>1694</v>
      </c>
      <c r="H823" s="162"/>
      <c r="I823" s="140"/>
      <c r="J823" s="578"/>
      <c r="K823" s="201"/>
      <c r="L823" s="201"/>
      <c r="M823" s="201"/>
      <c r="N823" s="744"/>
    </row>
    <row r="824" spans="1:14" ht="14.25" customHeight="1">
      <c r="A824" s="253"/>
      <c r="B824" s="270"/>
      <c r="C824" s="86"/>
      <c r="D824" s="309">
        <v>1</v>
      </c>
      <c r="E824" s="178"/>
      <c r="F824" s="224"/>
      <c r="G824" s="287"/>
      <c r="H824" s="162" t="s">
        <v>1761</v>
      </c>
      <c r="I824" s="139"/>
      <c r="J824" s="578"/>
      <c r="K824" s="201"/>
      <c r="L824" s="201"/>
      <c r="M824" s="201"/>
      <c r="N824" s="744"/>
    </row>
    <row r="825" spans="1:14" ht="14.25" customHeight="1">
      <c r="A825" s="253"/>
      <c r="B825" s="270"/>
      <c r="C825" s="86"/>
      <c r="D825" s="309"/>
      <c r="E825" s="178">
        <v>3</v>
      </c>
      <c r="F825" s="224"/>
      <c r="G825" s="287"/>
      <c r="H825" s="162"/>
      <c r="I825" s="139" t="s">
        <v>1764</v>
      </c>
      <c r="J825" s="575">
        <v>1100</v>
      </c>
      <c r="K825" s="342">
        <v>400</v>
      </c>
      <c r="L825" s="330">
        <v>3004</v>
      </c>
      <c r="M825" s="330">
        <v>2300</v>
      </c>
      <c r="N825" s="735">
        <f>M825/L825*100</f>
        <v>76.56458055925432</v>
      </c>
    </row>
    <row r="826" spans="1:14" ht="9" customHeight="1">
      <c r="A826" s="253"/>
      <c r="B826" s="270"/>
      <c r="C826" s="86"/>
      <c r="D826" s="309"/>
      <c r="E826" s="178"/>
      <c r="F826" s="224"/>
      <c r="G826" s="287"/>
      <c r="H826" s="162"/>
      <c r="I826" s="139"/>
      <c r="J826" s="575"/>
      <c r="K826" s="342"/>
      <c r="L826" s="342"/>
      <c r="M826" s="342"/>
      <c r="N826" s="742"/>
    </row>
    <row r="827" spans="1:14" s="126" customFormat="1" ht="14.25" customHeight="1">
      <c r="A827" s="270"/>
      <c r="B827" s="270"/>
      <c r="C827" s="270"/>
      <c r="D827" s="316"/>
      <c r="E827" s="316"/>
      <c r="F827" s="322"/>
      <c r="G827" s="289"/>
      <c r="H827" s="296"/>
      <c r="I827" s="289" t="s">
        <v>1791</v>
      </c>
      <c r="J827" s="577">
        <f>SUM(J822:J826)</f>
        <v>1100</v>
      </c>
      <c r="K827" s="577">
        <f>SUM(K822:K826)</f>
        <v>400</v>
      </c>
      <c r="L827" s="577">
        <f>SUM(L822:L826)</f>
        <v>3004</v>
      </c>
      <c r="M827" s="577">
        <f>SUM(M822:M826)</f>
        <v>2300</v>
      </c>
      <c r="N827" s="745">
        <f>M827/L827*100</f>
        <v>76.56458055925432</v>
      </c>
    </row>
    <row r="828" spans="1:14" ht="8.25" customHeight="1">
      <c r="A828" s="253"/>
      <c r="B828" s="270"/>
      <c r="C828" s="86"/>
      <c r="D828" s="309"/>
      <c r="E828" s="178"/>
      <c r="F828" s="224"/>
      <c r="G828" s="287"/>
      <c r="H828" s="162"/>
      <c r="I828" s="140"/>
      <c r="J828" s="578"/>
      <c r="K828" s="201"/>
      <c r="L828" s="201"/>
      <c r="M828" s="201"/>
      <c r="N828" s="744"/>
    </row>
    <row r="829" spans="1:14" ht="14.25" customHeight="1">
      <c r="A829" s="253"/>
      <c r="B829" s="270">
        <v>8</v>
      </c>
      <c r="C829" s="86">
        <v>1</v>
      </c>
      <c r="D829" s="309"/>
      <c r="E829" s="178"/>
      <c r="F829" s="224"/>
      <c r="G829" s="287" t="s">
        <v>1713</v>
      </c>
      <c r="H829" s="162"/>
      <c r="I829" s="140"/>
      <c r="J829" s="578"/>
      <c r="K829" s="201"/>
      <c r="L829" s="201"/>
      <c r="M829" s="201"/>
      <c r="N829" s="744"/>
    </row>
    <row r="830" spans="1:14" ht="14.25" customHeight="1">
      <c r="A830" s="253"/>
      <c r="B830" s="270"/>
      <c r="C830" s="86"/>
      <c r="D830" s="309">
        <v>1</v>
      </c>
      <c r="E830" s="178"/>
      <c r="F830" s="224"/>
      <c r="G830" s="287"/>
      <c r="H830" s="162" t="s">
        <v>1761</v>
      </c>
      <c r="I830" s="139"/>
      <c r="J830" s="578"/>
      <c r="K830" s="201"/>
      <c r="L830" s="201"/>
      <c r="M830" s="201"/>
      <c r="N830" s="744"/>
    </row>
    <row r="831" spans="1:14" ht="14.25" customHeight="1">
      <c r="A831" s="253"/>
      <c r="B831" s="270"/>
      <c r="C831" s="86"/>
      <c r="D831" s="309"/>
      <c r="E831" s="178">
        <v>3</v>
      </c>
      <c r="F831" s="224"/>
      <c r="G831" s="287"/>
      <c r="H831" s="162"/>
      <c r="I831" s="139" t="s">
        <v>1764</v>
      </c>
      <c r="J831" s="575">
        <v>1300</v>
      </c>
      <c r="K831" s="342">
        <v>900</v>
      </c>
      <c r="L831" s="330">
        <v>2200</v>
      </c>
      <c r="M831" s="330">
        <v>2016</v>
      </c>
      <c r="N831" s="735">
        <f>M831/L831*100</f>
        <v>91.63636363636364</v>
      </c>
    </row>
    <row r="832" spans="1:14" ht="9" customHeight="1">
      <c r="A832" s="253"/>
      <c r="B832" s="270"/>
      <c r="C832" s="86"/>
      <c r="D832" s="309"/>
      <c r="E832" s="178"/>
      <c r="F832" s="224"/>
      <c r="G832" s="287"/>
      <c r="H832" s="162"/>
      <c r="I832" s="139"/>
      <c r="J832" s="575"/>
      <c r="K832" s="342"/>
      <c r="L832" s="342"/>
      <c r="M832" s="342"/>
      <c r="N832" s="742"/>
    </row>
    <row r="833" spans="1:14" s="126" customFormat="1" ht="14.25" customHeight="1">
      <c r="A833" s="270"/>
      <c r="B833" s="270"/>
      <c r="C833" s="270"/>
      <c r="D833" s="316"/>
      <c r="E833" s="316"/>
      <c r="F833" s="322"/>
      <c r="G833" s="289"/>
      <c r="H833" s="296"/>
      <c r="I833" s="289" t="s">
        <v>1791</v>
      </c>
      <c r="J833" s="577">
        <f>SUM(J828:J832)</f>
        <v>1300</v>
      </c>
      <c r="K833" s="577">
        <f>SUM(K828:K832)</f>
        <v>900</v>
      </c>
      <c r="L833" s="577">
        <f>SUM(L828:L832)</f>
        <v>2200</v>
      </c>
      <c r="M833" s="577">
        <f>SUM(M828:M832)</f>
        <v>2016</v>
      </c>
      <c r="N833" s="745">
        <f>M833/L833*100</f>
        <v>91.63636363636364</v>
      </c>
    </row>
    <row r="834" spans="1:14" ht="9" customHeight="1">
      <c r="A834" s="253"/>
      <c r="B834" s="270"/>
      <c r="C834" s="86"/>
      <c r="D834" s="309"/>
      <c r="E834" s="178"/>
      <c r="F834" s="224"/>
      <c r="G834" s="287"/>
      <c r="H834" s="162"/>
      <c r="I834" s="140"/>
      <c r="J834" s="578"/>
      <c r="K834" s="201"/>
      <c r="L834" s="201"/>
      <c r="M834" s="201"/>
      <c r="N834" s="744"/>
    </row>
    <row r="835" spans="1:14" ht="14.25" customHeight="1">
      <c r="A835" s="253"/>
      <c r="B835" s="270">
        <v>9</v>
      </c>
      <c r="C835" s="86">
        <v>1</v>
      </c>
      <c r="D835" s="309"/>
      <c r="E835" s="178"/>
      <c r="F835" s="224"/>
      <c r="G835" s="287" t="s">
        <v>1596</v>
      </c>
      <c r="H835" s="162"/>
      <c r="I835" s="140"/>
      <c r="J835" s="578"/>
      <c r="K835" s="201"/>
      <c r="L835" s="201"/>
      <c r="M835" s="201"/>
      <c r="N835" s="744"/>
    </row>
    <row r="836" spans="1:14" ht="14.25" customHeight="1">
      <c r="A836" s="253"/>
      <c r="B836" s="270"/>
      <c r="C836" s="86"/>
      <c r="D836" s="309">
        <v>1</v>
      </c>
      <c r="E836" s="178"/>
      <c r="F836" s="224"/>
      <c r="G836" s="287"/>
      <c r="H836" s="162" t="s">
        <v>1761</v>
      </c>
      <c r="I836" s="139"/>
      <c r="J836" s="578"/>
      <c r="K836" s="201"/>
      <c r="L836" s="201"/>
      <c r="M836" s="201"/>
      <c r="N836" s="744"/>
    </row>
    <row r="837" spans="1:14" ht="14.25" customHeight="1">
      <c r="A837" s="253"/>
      <c r="B837" s="270"/>
      <c r="C837" s="86"/>
      <c r="D837" s="309"/>
      <c r="E837" s="178">
        <v>3</v>
      </c>
      <c r="F837" s="224"/>
      <c r="G837" s="287"/>
      <c r="H837" s="162"/>
      <c r="I837" s="139" t="s">
        <v>1764</v>
      </c>
      <c r="J837" s="575">
        <v>100</v>
      </c>
      <c r="K837" s="342">
        <v>900</v>
      </c>
      <c r="L837" s="330">
        <v>1151</v>
      </c>
      <c r="M837" s="330">
        <v>400</v>
      </c>
      <c r="N837" s="735">
        <f>M837/L837*100</f>
        <v>34.75238922675934</v>
      </c>
    </row>
    <row r="838" spans="1:14" ht="7.5" customHeight="1">
      <c r="A838" s="253"/>
      <c r="B838" s="270"/>
      <c r="C838" s="86"/>
      <c r="D838" s="309"/>
      <c r="E838" s="178"/>
      <c r="F838" s="224"/>
      <c r="G838" s="287"/>
      <c r="H838" s="162"/>
      <c r="I838" s="139"/>
      <c r="J838" s="575"/>
      <c r="K838" s="342"/>
      <c r="L838" s="342"/>
      <c r="M838" s="342"/>
      <c r="N838" s="742"/>
    </row>
    <row r="839" spans="1:14" s="126" customFormat="1" ht="14.25" customHeight="1">
      <c r="A839" s="270"/>
      <c r="B839" s="270"/>
      <c r="C839" s="270"/>
      <c r="D839" s="316"/>
      <c r="E839" s="316"/>
      <c r="F839" s="322"/>
      <c r="G839" s="289"/>
      <c r="H839" s="296"/>
      <c r="I839" s="289" t="s">
        <v>1791</v>
      </c>
      <c r="J839" s="577">
        <f>SUM(J834:J838)</f>
        <v>100</v>
      </c>
      <c r="K839" s="577">
        <f>SUM(K834:K838)</f>
        <v>900</v>
      </c>
      <c r="L839" s="577">
        <f>SUM(L834:L838)</f>
        <v>1151</v>
      </c>
      <c r="M839" s="577">
        <f>SUM(M834:M838)</f>
        <v>400</v>
      </c>
      <c r="N839" s="745">
        <f>M839/L839*100</f>
        <v>34.75238922675934</v>
      </c>
    </row>
    <row r="840" spans="1:14" ht="8.25" customHeight="1">
      <c r="A840" s="253"/>
      <c r="B840" s="270"/>
      <c r="C840" s="86"/>
      <c r="D840" s="309"/>
      <c r="E840" s="178"/>
      <c r="F840" s="224"/>
      <c r="G840" s="287"/>
      <c r="H840" s="162"/>
      <c r="I840" s="140"/>
      <c r="J840" s="578"/>
      <c r="K840" s="201"/>
      <c r="L840" s="201"/>
      <c r="M840" s="201"/>
      <c r="N840" s="744"/>
    </row>
    <row r="841" spans="1:14" ht="14.25" customHeight="1">
      <c r="A841" s="253"/>
      <c r="B841" s="270">
        <v>10</v>
      </c>
      <c r="C841" s="86">
        <v>1</v>
      </c>
      <c r="D841" s="309"/>
      <c r="E841" s="178"/>
      <c r="F841" s="224"/>
      <c r="G841" s="287" t="s">
        <v>1557</v>
      </c>
      <c r="H841" s="162"/>
      <c r="I841" s="140"/>
      <c r="J841" s="578"/>
      <c r="K841" s="201"/>
      <c r="L841" s="201"/>
      <c r="M841" s="201"/>
      <c r="N841" s="744"/>
    </row>
    <row r="842" spans="1:14" ht="14.25" customHeight="1">
      <c r="A842" s="253"/>
      <c r="B842" s="270"/>
      <c r="C842" s="86"/>
      <c r="D842" s="309">
        <v>1</v>
      </c>
      <c r="E842" s="178"/>
      <c r="F842" s="224"/>
      <c r="G842" s="287"/>
      <c r="H842" s="162" t="s">
        <v>1761</v>
      </c>
      <c r="I842" s="139"/>
      <c r="J842" s="578"/>
      <c r="K842" s="201"/>
      <c r="L842" s="201"/>
      <c r="M842" s="201"/>
      <c r="N842" s="744"/>
    </row>
    <row r="843" spans="1:14" ht="14.25" customHeight="1">
      <c r="A843" s="253"/>
      <c r="B843" s="270"/>
      <c r="C843" s="86"/>
      <c r="D843" s="309"/>
      <c r="E843" s="178">
        <v>3</v>
      </c>
      <c r="F843" s="224"/>
      <c r="G843" s="287"/>
      <c r="H843" s="162"/>
      <c r="I843" s="139" t="s">
        <v>1764</v>
      </c>
      <c r="J843" s="575">
        <v>1200</v>
      </c>
      <c r="K843" s="575">
        <v>1200</v>
      </c>
      <c r="L843" s="575">
        <v>1217</v>
      </c>
      <c r="M843" s="330"/>
      <c r="N843" s="735"/>
    </row>
    <row r="844" spans="1:14" ht="8.25" customHeight="1">
      <c r="A844" s="253"/>
      <c r="B844" s="270"/>
      <c r="C844" s="86"/>
      <c r="D844" s="309"/>
      <c r="E844" s="178"/>
      <c r="F844" s="224"/>
      <c r="G844" s="287"/>
      <c r="H844" s="162"/>
      <c r="I844" s="139"/>
      <c r="J844" s="575"/>
      <c r="K844" s="201"/>
      <c r="L844" s="342"/>
      <c r="M844" s="342"/>
      <c r="N844" s="742"/>
    </row>
    <row r="845" spans="1:14" s="126" customFormat="1" ht="21.75" customHeight="1">
      <c r="A845" s="270"/>
      <c r="B845" s="270"/>
      <c r="C845" s="270"/>
      <c r="D845" s="316"/>
      <c r="E845" s="316"/>
      <c r="F845" s="322"/>
      <c r="G845" s="289"/>
      <c r="H845" s="296"/>
      <c r="I845" s="289" t="s">
        <v>1791</v>
      </c>
      <c r="J845" s="577">
        <f>SUM(J840:J844)</f>
        <v>1200</v>
      </c>
      <c r="K845" s="577">
        <f>SUM(K840:K844)</f>
        <v>1200</v>
      </c>
      <c r="L845" s="577">
        <v>1217</v>
      </c>
      <c r="M845" s="344"/>
      <c r="N845" s="745"/>
    </row>
    <row r="846" spans="1:14" ht="7.5" customHeight="1">
      <c r="A846" s="253"/>
      <c r="B846" s="270"/>
      <c r="C846" s="86"/>
      <c r="D846" s="309"/>
      <c r="E846" s="178"/>
      <c r="F846" s="224"/>
      <c r="G846" s="287"/>
      <c r="H846" s="162"/>
      <c r="I846" s="139"/>
      <c r="J846" s="575"/>
      <c r="K846" s="342"/>
      <c r="L846" s="342"/>
      <c r="M846" s="342"/>
      <c r="N846" s="742"/>
    </row>
    <row r="847" spans="1:14" s="107" customFormat="1" ht="17.25" customHeight="1">
      <c r="A847" s="253"/>
      <c r="B847" s="253"/>
      <c r="C847" s="253"/>
      <c r="D847" s="321"/>
      <c r="E847" s="321"/>
      <c r="F847" s="226"/>
      <c r="G847" s="227"/>
      <c r="H847" s="233"/>
      <c r="I847" s="227" t="s">
        <v>1773</v>
      </c>
      <c r="J847" s="579">
        <f>SUM(J787:J846)/2</f>
        <v>10600</v>
      </c>
      <c r="K847" s="579">
        <f>SUM(K787:K846)/2</f>
        <v>7994</v>
      </c>
      <c r="L847" s="579">
        <f>SUM(L787:L846)/2</f>
        <v>14556</v>
      </c>
      <c r="M847" s="579">
        <f>SUM(M787:M846)/2</f>
        <v>11451</v>
      </c>
      <c r="N847" s="746">
        <f>M847/L847*100</f>
        <v>78.66859027205277</v>
      </c>
    </row>
    <row r="848" spans="1:14" ht="1.5" customHeight="1" hidden="1">
      <c r="A848" s="253"/>
      <c r="B848" s="270"/>
      <c r="C848" s="86"/>
      <c r="D848" s="309"/>
      <c r="E848" s="178"/>
      <c r="F848" s="224"/>
      <c r="G848" s="287"/>
      <c r="H848" s="162"/>
      <c r="I848" s="140"/>
      <c r="J848" s="578"/>
      <c r="K848" s="201"/>
      <c r="L848" s="201"/>
      <c r="M848" s="201"/>
      <c r="N848" s="744"/>
    </row>
    <row r="849" spans="1:14" ht="15" customHeight="1">
      <c r="A849" s="253">
        <v>7</v>
      </c>
      <c r="B849" s="270"/>
      <c r="C849" s="86"/>
      <c r="D849" s="309"/>
      <c r="E849" s="178"/>
      <c r="F849" s="224" t="s">
        <v>1843</v>
      </c>
      <c r="G849" s="287"/>
      <c r="H849" s="162"/>
      <c r="I849" s="139"/>
      <c r="J849" s="575"/>
      <c r="K849" s="342"/>
      <c r="L849" s="342"/>
      <c r="M849" s="342"/>
      <c r="N849" s="742"/>
    </row>
    <row r="850" spans="1:14" ht="15" customHeight="1">
      <c r="A850" s="253"/>
      <c r="B850" s="270">
        <v>1</v>
      </c>
      <c r="C850" s="86">
        <v>1</v>
      </c>
      <c r="D850" s="309"/>
      <c r="E850" s="178"/>
      <c r="F850" s="224"/>
      <c r="G850" s="288" t="s">
        <v>1673</v>
      </c>
      <c r="H850" s="162"/>
      <c r="I850" s="139"/>
      <c r="J850" s="575"/>
      <c r="K850" s="342"/>
      <c r="L850" s="342"/>
      <c r="M850" s="342"/>
      <c r="N850" s="742"/>
    </row>
    <row r="851" spans="1:14" ht="15" customHeight="1">
      <c r="A851" s="253"/>
      <c r="B851" s="270"/>
      <c r="C851" s="86"/>
      <c r="D851" s="309">
        <v>1</v>
      </c>
      <c r="E851" s="178"/>
      <c r="F851" s="224"/>
      <c r="G851" s="287"/>
      <c r="H851" s="162" t="s">
        <v>1761</v>
      </c>
      <c r="I851" s="139"/>
      <c r="J851" s="575"/>
      <c r="K851" s="342"/>
      <c r="L851" s="342"/>
      <c r="M851" s="342"/>
      <c r="N851" s="742"/>
    </row>
    <row r="852" spans="1:14" ht="15" customHeight="1">
      <c r="A852" s="253"/>
      <c r="B852" s="270"/>
      <c r="C852" s="86"/>
      <c r="D852" s="309"/>
      <c r="E852" s="178">
        <v>3</v>
      </c>
      <c r="F852" s="224"/>
      <c r="G852" s="287"/>
      <c r="H852" s="162"/>
      <c r="I852" s="139" t="s">
        <v>1764</v>
      </c>
      <c r="J852" s="575">
        <v>22000</v>
      </c>
      <c r="K852" s="342">
        <v>952</v>
      </c>
      <c r="L852" s="330">
        <v>22067</v>
      </c>
      <c r="M852" s="330">
        <v>21032</v>
      </c>
      <c r="N852" s="735">
        <f>M852/L852*100</f>
        <v>95.30973852358726</v>
      </c>
    </row>
    <row r="853" spans="1:14" ht="9" customHeight="1">
      <c r="A853" s="253"/>
      <c r="B853" s="270"/>
      <c r="C853" s="86"/>
      <c r="D853" s="309"/>
      <c r="E853" s="178"/>
      <c r="F853" s="224"/>
      <c r="G853" s="287"/>
      <c r="H853" s="162"/>
      <c r="I853" s="139"/>
      <c r="J853" s="575"/>
      <c r="K853" s="342"/>
      <c r="L853" s="342"/>
      <c r="M853" s="342"/>
      <c r="N853" s="742"/>
    </row>
    <row r="854" spans="1:14" s="126" customFormat="1" ht="15" customHeight="1">
      <c r="A854" s="270"/>
      <c r="B854" s="270"/>
      <c r="C854" s="270"/>
      <c r="D854" s="316"/>
      <c r="E854" s="316"/>
      <c r="F854" s="322"/>
      <c r="G854" s="289"/>
      <c r="H854" s="296"/>
      <c r="I854" s="289" t="s">
        <v>1791</v>
      </c>
      <c r="J854" s="577">
        <f>SUM(J848:J853)</f>
        <v>22000</v>
      </c>
      <c r="K854" s="577">
        <f>SUM(K848:K853)</f>
        <v>952</v>
      </c>
      <c r="L854" s="577">
        <f>SUM(L848:L853)</f>
        <v>22067</v>
      </c>
      <c r="M854" s="577">
        <f>SUM(M848:M853)</f>
        <v>21032</v>
      </c>
      <c r="N854" s="745">
        <f>M854/L854*100</f>
        <v>95.30973852358726</v>
      </c>
    </row>
    <row r="855" spans="1:14" ht="6.75" customHeight="1">
      <c r="A855" s="253"/>
      <c r="B855" s="270"/>
      <c r="C855" s="86"/>
      <c r="D855" s="309"/>
      <c r="E855" s="178"/>
      <c r="F855" s="224"/>
      <c r="G855" s="287"/>
      <c r="H855" s="162"/>
      <c r="I855" s="140"/>
      <c r="J855" s="578"/>
      <c r="K855" s="201"/>
      <c r="L855" s="201"/>
      <c r="M855" s="201"/>
      <c r="N855" s="744"/>
    </row>
    <row r="856" spans="1:14" ht="15" customHeight="1">
      <c r="A856" s="253"/>
      <c r="B856" s="270">
        <v>2</v>
      </c>
      <c r="C856" s="86">
        <v>1</v>
      </c>
      <c r="D856" s="309"/>
      <c r="E856" s="178"/>
      <c r="F856" s="224"/>
      <c r="G856" s="288" t="s">
        <v>1844</v>
      </c>
      <c r="H856" s="162"/>
      <c r="I856" s="139"/>
      <c r="J856" s="575"/>
      <c r="K856" s="342"/>
      <c r="L856" s="342"/>
      <c r="M856" s="342"/>
      <c r="N856" s="742"/>
    </row>
    <row r="857" spans="1:14" ht="15" customHeight="1">
      <c r="A857" s="253"/>
      <c r="B857" s="270"/>
      <c r="C857" s="86"/>
      <c r="D857" s="309">
        <v>1</v>
      </c>
      <c r="E857" s="178"/>
      <c r="F857" s="224"/>
      <c r="G857" s="287"/>
      <c r="H857" s="162" t="s">
        <v>1761</v>
      </c>
      <c r="I857" s="139"/>
      <c r="J857" s="575"/>
      <c r="K857" s="342"/>
      <c r="L857" s="342"/>
      <c r="M857" s="342"/>
      <c r="N857" s="742"/>
    </row>
    <row r="858" spans="1:14" ht="15" customHeight="1">
      <c r="A858" s="253"/>
      <c r="B858" s="270"/>
      <c r="C858" s="86"/>
      <c r="D858" s="309"/>
      <c r="E858" s="178">
        <v>3</v>
      </c>
      <c r="F858" s="224"/>
      <c r="G858" s="287"/>
      <c r="H858" s="162"/>
      <c r="I858" s="139" t="s">
        <v>1764</v>
      </c>
      <c r="J858" s="575">
        <v>1000</v>
      </c>
      <c r="K858" s="342"/>
      <c r="L858" s="330">
        <v>8410</v>
      </c>
      <c r="M858" s="330">
        <v>6358</v>
      </c>
      <c r="N858" s="735">
        <f>M858/L858*100</f>
        <v>75.60047562425683</v>
      </c>
    </row>
    <row r="859" spans="1:14" ht="9.75" customHeight="1">
      <c r="A859" s="253"/>
      <c r="B859" s="270"/>
      <c r="C859" s="86"/>
      <c r="D859" s="309"/>
      <c r="E859" s="178"/>
      <c r="F859" s="224"/>
      <c r="G859" s="287"/>
      <c r="H859" s="162"/>
      <c r="I859" s="139"/>
      <c r="J859" s="575"/>
      <c r="K859" s="342"/>
      <c r="L859" s="342"/>
      <c r="M859" s="342"/>
      <c r="N859" s="742"/>
    </row>
    <row r="860" spans="1:14" s="126" customFormat="1" ht="15" customHeight="1">
      <c r="A860" s="270"/>
      <c r="B860" s="270"/>
      <c r="C860" s="270"/>
      <c r="D860" s="316"/>
      <c r="E860" s="316"/>
      <c r="F860" s="322"/>
      <c r="G860" s="289"/>
      <c r="H860" s="296"/>
      <c r="I860" s="289" t="s">
        <v>1791</v>
      </c>
      <c r="J860" s="577">
        <f>SUM(J855:J859)</f>
        <v>1000</v>
      </c>
      <c r="K860" s="577">
        <f>SUM(K855:K859)</f>
        <v>0</v>
      </c>
      <c r="L860" s="577">
        <f>SUM(L855:L859)</f>
        <v>8410</v>
      </c>
      <c r="M860" s="577">
        <f>SUM(M855:M859)</f>
        <v>6358</v>
      </c>
      <c r="N860" s="745">
        <f>M860/L860*100</f>
        <v>75.60047562425683</v>
      </c>
    </row>
    <row r="861" spans="1:14" ht="12" customHeight="1">
      <c r="A861" s="253"/>
      <c r="B861" s="270"/>
      <c r="C861" s="86"/>
      <c r="D861" s="309"/>
      <c r="E861" s="178"/>
      <c r="F861" s="224"/>
      <c r="G861" s="287"/>
      <c r="H861" s="162"/>
      <c r="I861" s="140"/>
      <c r="J861" s="578"/>
      <c r="K861" s="201"/>
      <c r="L861" s="201"/>
      <c r="M861" s="201"/>
      <c r="N861" s="744"/>
    </row>
    <row r="862" spans="1:14" ht="16.5" customHeight="1">
      <c r="A862" s="253"/>
      <c r="B862" s="270">
        <v>3</v>
      </c>
      <c r="C862" s="86">
        <v>1</v>
      </c>
      <c r="D862" s="309"/>
      <c r="E862" s="178"/>
      <c r="F862" s="224"/>
      <c r="G862" s="288" t="s">
        <v>1845</v>
      </c>
      <c r="H862" s="162"/>
      <c r="I862" s="139"/>
      <c r="J862" s="575"/>
      <c r="K862" s="342"/>
      <c r="L862" s="342"/>
      <c r="M862" s="342"/>
      <c r="N862" s="742"/>
    </row>
    <row r="863" spans="1:14" ht="15.75" customHeight="1">
      <c r="A863" s="253"/>
      <c r="B863" s="270"/>
      <c r="C863" s="86"/>
      <c r="D863" s="309">
        <v>1</v>
      </c>
      <c r="E863" s="178"/>
      <c r="F863" s="224"/>
      <c r="G863" s="287"/>
      <c r="H863" s="162" t="s">
        <v>1761</v>
      </c>
      <c r="I863" s="139"/>
      <c r="J863" s="575"/>
      <c r="K863" s="342"/>
      <c r="L863" s="342"/>
      <c r="M863" s="342"/>
      <c r="N863" s="742"/>
    </row>
    <row r="864" spans="1:14" ht="15.75" customHeight="1">
      <c r="A864" s="253"/>
      <c r="B864" s="270"/>
      <c r="C864" s="86"/>
      <c r="D864" s="309"/>
      <c r="E864" s="178">
        <v>3</v>
      </c>
      <c r="F864" s="224"/>
      <c r="G864" s="287"/>
      <c r="H864" s="162"/>
      <c r="I864" s="139" t="s">
        <v>1764</v>
      </c>
      <c r="J864" s="575">
        <v>500</v>
      </c>
      <c r="K864" s="575">
        <v>500</v>
      </c>
      <c r="L864" s="575">
        <v>500</v>
      </c>
      <c r="M864" s="575">
        <v>500</v>
      </c>
      <c r="N864" s="735">
        <f>M864/L864*100</f>
        <v>100</v>
      </c>
    </row>
    <row r="865" spans="1:14" ht="6" customHeight="1">
      <c r="A865" s="253"/>
      <c r="B865" s="270"/>
      <c r="C865" s="86"/>
      <c r="D865" s="309"/>
      <c r="E865" s="178"/>
      <c r="F865" s="224"/>
      <c r="G865" s="287"/>
      <c r="H865" s="162"/>
      <c r="I865" s="139"/>
      <c r="J865" s="575"/>
      <c r="K865" s="342"/>
      <c r="L865" s="342"/>
      <c r="M865" s="342"/>
      <c r="N865" s="742"/>
    </row>
    <row r="866" spans="1:14" s="126" customFormat="1" ht="15.75" customHeight="1">
      <c r="A866" s="270"/>
      <c r="B866" s="270"/>
      <c r="C866" s="270"/>
      <c r="D866" s="316"/>
      <c r="E866" s="316"/>
      <c r="F866" s="322"/>
      <c r="G866" s="289"/>
      <c r="H866" s="296"/>
      <c r="I866" s="289" t="s">
        <v>1791</v>
      </c>
      <c r="J866" s="577">
        <f>SUM(J861:J865)</f>
        <v>500</v>
      </c>
      <c r="K866" s="577">
        <f>SUM(K861:K865)</f>
        <v>500</v>
      </c>
      <c r="L866" s="577">
        <f>SUM(L861:L865)</f>
        <v>500</v>
      </c>
      <c r="M866" s="577">
        <f>SUM(M861:M865)</f>
        <v>500</v>
      </c>
      <c r="N866" s="745">
        <f>M866/L866*100</f>
        <v>100</v>
      </c>
    </row>
    <row r="867" spans="1:14" ht="11.25" customHeight="1">
      <c r="A867" s="253"/>
      <c r="B867" s="270"/>
      <c r="C867" s="86"/>
      <c r="D867" s="309"/>
      <c r="E867" s="178"/>
      <c r="F867" s="224"/>
      <c r="G867" s="287"/>
      <c r="H867" s="162"/>
      <c r="I867" s="140"/>
      <c r="J867" s="578"/>
      <c r="K867" s="201"/>
      <c r="L867" s="201"/>
      <c r="M867" s="201"/>
      <c r="N867" s="744"/>
    </row>
    <row r="868" spans="1:14" ht="15.75" customHeight="1">
      <c r="A868" s="253"/>
      <c r="B868" s="270">
        <v>4</v>
      </c>
      <c r="C868" s="86">
        <v>2</v>
      </c>
      <c r="D868" s="309"/>
      <c r="E868" s="178"/>
      <c r="F868" s="224"/>
      <c r="G868" s="287" t="s">
        <v>1707</v>
      </c>
      <c r="H868" s="162"/>
      <c r="I868" s="140"/>
      <c r="J868" s="578"/>
      <c r="K868" s="201"/>
      <c r="L868" s="201"/>
      <c r="M868" s="201"/>
      <c r="N868" s="744"/>
    </row>
    <row r="869" spans="1:14" ht="15.75" customHeight="1">
      <c r="A869" s="253"/>
      <c r="B869" s="270"/>
      <c r="C869" s="86"/>
      <c r="D869" s="309">
        <v>1</v>
      </c>
      <c r="E869" s="178"/>
      <c r="F869" s="224"/>
      <c r="G869" s="287"/>
      <c r="H869" s="162" t="s">
        <v>1761</v>
      </c>
      <c r="I869" s="140"/>
      <c r="J869" s="578"/>
      <c r="K869" s="201"/>
      <c r="L869" s="201"/>
      <c r="M869" s="201"/>
      <c r="N869" s="744"/>
    </row>
    <row r="870" spans="1:14" ht="15" customHeight="1">
      <c r="A870" s="253"/>
      <c r="B870" s="270"/>
      <c r="C870" s="86"/>
      <c r="D870" s="309"/>
      <c r="E870" s="178">
        <v>3</v>
      </c>
      <c r="F870" s="224"/>
      <c r="G870" s="287"/>
      <c r="H870" s="162"/>
      <c r="I870" s="139" t="s">
        <v>1764</v>
      </c>
      <c r="J870" s="575">
        <v>300</v>
      </c>
      <c r="K870" s="342">
        <v>63</v>
      </c>
      <c r="L870" s="330">
        <v>363</v>
      </c>
      <c r="M870" s="330">
        <v>260</v>
      </c>
      <c r="N870" s="735">
        <f>M870/L870*100</f>
        <v>71.62534435261708</v>
      </c>
    </row>
    <row r="871" spans="1:14" ht="6" customHeight="1">
      <c r="A871" s="253"/>
      <c r="B871" s="270"/>
      <c r="C871" s="86"/>
      <c r="D871" s="309"/>
      <c r="E871" s="178"/>
      <c r="F871" s="224"/>
      <c r="G871" s="287"/>
      <c r="H871" s="162"/>
      <c r="I871" s="139"/>
      <c r="J871" s="578"/>
      <c r="K871" s="201"/>
      <c r="L871" s="342"/>
      <c r="M871" s="342"/>
      <c r="N871" s="742"/>
    </row>
    <row r="872" spans="1:14" s="126" customFormat="1" ht="15.75" customHeight="1">
      <c r="A872" s="270"/>
      <c r="B872" s="270"/>
      <c r="C872" s="270"/>
      <c r="D872" s="316"/>
      <c r="E872" s="316"/>
      <c r="F872" s="322"/>
      <c r="G872" s="289"/>
      <c r="H872" s="296"/>
      <c r="I872" s="289" t="s">
        <v>1791</v>
      </c>
      <c r="J872" s="577">
        <f>SUM(J867:J871)</f>
        <v>300</v>
      </c>
      <c r="K872" s="577">
        <f>SUM(K867:K871)</f>
        <v>63</v>
      </c>
      <c r="L872" s="577">
        <f>SUM(L867:L871)</f>
        <v>363</v>
      </c>
      <c r="M872" s="577">
        <f>SUM(M867:M871)</f>
        <v>260</v>
      </c>
      <c r="N872" s="745">
        <f>M872/L872*100</f>
        <v>71.62534435261708</v>
      </c>
    </row>
    <row r="873" spans="1:14" ht="7.5" customHeight="1">
      <c r="A873" s="253"/>
      <c r="B873" s="270"/>
      <c r="C873" s="86"/>
      <c r="D873" s="309"/>
      <c r="E873" s="178"/>
      <c r="F873" s="224"/>
      <c r="G873" s="287"/>
      <c r="H873" s="162"/>
      <c r="I873" s="140"/>
      <c r="J873" s="578"/>
      <c r="K873" s="201"/>
      <c r="L873" s="201"/>
      <c r="M873" s="201"/>
      <c r="N873" s="744"/>
    </row>
    <row r="874" spans="1:14" ht="14.25" customHeight="1">
      <c r="A874" s="253"/>
      <c r="B874" s="270">
        <v>5</v>
      </c>
      <c r="C874" s="86">
        <v>1</v>
      </c>
      <c r="D874" s="309"/>
      <c r="E874" s="178"/>
      <c r="F874" s="224"/>
      <c r="G874" s="287" t="s">
        <v>1932</v>
      </c>
      <c r="H874" s="162"/>
      <c r="I874" s="140"/>
      <c r="J874" s="578"/>
      <c r="K874" s="201"/>
      <c r="L874" s="201"/>
      <c r="M874" s="201"/>
      <c r="N874" s="744"/>
    </row>
    <row r="875" spans="1:14" ht="14.25" customHeight="1">
      <c r="A875" s="253"/>
      <c r="B875" s="270"/>
      <c r="C875" s="86"/>
      <c r="D875" s="309">
        <v>1</v>
      </c>
      <c r="E875" s="178"/>
      <c r="F875" s="224"/>
      <c r="G875" s="287"/>
      <c r="H875" s="162" t="s">
        <v>1761</v>
      </c>
      <c r="I875" s="140"/>
      <c r="J875" s="578"/>
      <c r="K875" s="201"/>
      <c r="L875" s="201"/>
      <c r="M875" s="201"/>
      <c r="N875" s="744"/>
    </row>
    <row r="876" spans="1:14" ht="14.25" customHeight="1">
      <c r="A876" s="253"/>
      <c r="B876" s="270"/>
      <c r="C876" s="86"/>
      <c r="D876" s="309"/>
      <c r="E876" s="178">
        <v>3</v>
      </c>
      <c r="F876" s="224"/>
      <c r="G876" s="287"/>
      <c r="H876" s="162"/>
      <c r="I876" s="139" t="s">
        <v>1764</v>
      </c>
      <c r="J876" s="575">
        <v>700</v>
      </c>
      <c r="K876" s="575">
        <v>700</v>
      </c>
      <c r="L876" s="575">
        <v>700</v>
      </c>
      <c r="M876" s="330">
        <v>621</v>
      </c>
      <c r="N876" s="735">
        <f>M876/L876*100</f>
        <v>88.71428571428571</v>
      </c>
    </row>
    <row r="877" spans="1:14" ht="12.75" customHeight="1">
      <c r="A877" s="253"/>
      <c r="B877" s="270"/>
      <c r="C877" s="86"/>
      <c r="D877" s="309"/>
      <c r="E877" s="178"/>
      <c r="F877" s="224"/>
      <c r="G877" s="287"/>
      <c r="H877" s="162"/>
      <c r="I877" s="139"/>
      <c r="J877" s="578"/>
      <c r="K877" s="201"/>
      <c r="L877" s="342"/>
      <c r="M877" s="342"/>
      <c r="N877" s="742"/>
    </row>
    <row r="878" spans="1:14" s="126" customFormat="1" ht="13.5" customHeight="1">
      <c r="A878" s="270"/>
      <c r="B878" s="270"/>
      <c r="C878" s="270"/>
      <c r="D878" s="316"/>
      <c r="E878" s="316"/>
      <c r="F878" s="322"/>
      <c r="G878" s="289"/>
      <c r="H878" s="296"/>
      <c r="I878" s="289" t="s">
        <v>1791</v>
      </c>
      <c r="J878" s="577">
        <f>SUM(J876:J877)</f>
        <v>700</v>
      </c>
      <c r="K878" s="577">
        <f>SUM(K876:K877)</f>
        <v>700</v>
      </c>
      <c r="L878" s="577">
        <f>SUM(L876:L877)</f>
        <v>700</v>
      </c>
      <c r="M878" s="577">
        <f>SUM(M876:M877)</f>
        <v>621</v>
      </c>
      <c r="N878" s="745">
        <f>M878/L878*100</f>
        <v>88.71428571428571</v>
      </c>
    </row>
    <row r="879" spans="1:14" ht="8.25" customHeight="1">
      <c r="A879" s="253"/>
      <c r="B879" s="270"/>
      <c r="C879" s="86"/>
      <c r="D879" s="309"/>
      <c r="E879" s="178"/>
      <c r="F879" s="224"/>
      <c r="G879" s="287"/>
      <c r="H879" s="162"/>
      <c r="I879" s="140"/>
      <c r="J879" s="578"/>
      <c r="K879" s="201"/>
      <c r="L879" s="201"/>
      <c r="M879" s="201"/>
      <c r="N879" s="744"/>
    </row>
    <row r="880" spans="1:14" ht="14.25" customHeight="1">
      <c r="A880" s="253"/>
      <c r="B880" s="270">
        <v>6</v>
      </c>
      <c r="C880" s="86">
        <v>1</v>
      </c>
      <c r="D880" s="309"/>
      <c r="E880" s="178"/>
      <c r="F880" s="224"/>
      <c r="G880" s="287" t="s">
        <v>1717</v>
      </c>
      <c r="H880" s="162"/>
      <c r="I880" s="140"/>
      <c r="J880" s="578"/>
      <c r="K880" s="201"/>
      <c r="L880" s="201"/>
      <c r="M880" s="201"/>
      <c r="N880" s="744"/>
    </row>
    <row r="881" spans="1:14" ht="14.25" customHeight="1">
      <c r="A881" s="253"/>
      <c r="B881" s="270"/>
      <c r="C881" s="86"/>
      <c r="D881" s="309">
        <v>1</v>
      </c>
      <c r="E881" s="178"/>
      <c r="F881" s="224"/>
      <c r="G881" s="287"/>
      <c r="H881" s="162" t="s">
        <v>1761</v>
      </c>
      <c r="I881" s="140"/>
      <c r="J881" s="578"/>
      <c r="K881" s="201"/>
      <c r="L881" s="201"/>
      <c r="M881" s="201"/>
      <c r="N881" s="744"/>
    </row>
    <row r="882" spans="1:14" ht="14.25" customHeight="1">
      <c r="A882" s="253"/>
      <c r="B882" s="270"/>
      <c r="C882" s="86"/>
      <c r="D882" s="309"/>
      <c r="E882" s="178">
        <v>3</v>
      </c>
      <c r="F882" s="224"/>
      <c r="G882" s="287"/>
      <c r="H882" s="162"/>
      <c r="I882" s="139" t="s">
        <v>1764</v>
      </c>
      <c r="J882" s="575">
        <v>500</v>
      </c>
      <c r="K882" s="575">
        <v>500</v>
      </c>
      <c r="L882" s="575">
        <v>500</v>
      </c>
      <c r="M882" s="330">
        <v>325</v>
      </c>
      <c r="N882" s="735">
        <f>M882/L882*100</f>
        <v>65</v>
      </c>
    </row>
    <row r="883" spans="1:14" ht="8.25" customHeight="1">
      <c r="A883" s="253"/>
      <c r="B883" s="270"/>
      <c r="C883" s="86"/>
      <c r="D883" s="309"/>
      <c r="E883" s="178"/>
      <c r="F883" s="224"/>
      <c r="G883" s="287"/>
      <c r="H883" s="162"/>
      <c r="I883" s="139"/>
      <c r="J883" s="578"/>
      <c r="K883" s="201"/>
      <c r="L883" s="342"/>
      <c r="M883" s="342"/>
      <c r="N883" s="742"/>
    </row>
    <row r="884" spans="1:14" s="126" customFormat="1" ht="14.25" customHeight="1">
      <c r="A884" s="270"/>
      <c r="B884" s="270"/>
      <c r="C884" s="270"/>
      <c r="D884" s="316"/>
      <c r="E884" s="316"/>
      <c r="F884" s="322"/>
      <c r="G884" s="289"/>
      <c r="H884" s="296"/>
      <c r="I884" s="289" t="s">
        <v>1791</v>
      </c>
      <c r="J884" s="577">
        <f>SUM(J882:J883)</f>
        <v>500</v>
      </c>
      <c r="K884" s="577">
        <f>SUM(K882:K883)</f>
        <v>500</v>
      </c>
      <c r="L884" s="577">
        <f>SUM(L882:L883)</f>
        <v>500</v>
      </c>
      <c r="M884" s="577">
        <f>SUM(M882:M883)</f>
        <v>325</v>
      </c>
      <c r="N884" s="745">
        <f>M884/L884*100</f>
        <v>65</v>
      </c>
    </row>
    <row r="885" spans="1:14" ht="3.75" customHeight="1">
      <c r="A885" s="253"/>
      <c r="B885" s="270"/>
      <c r="C885" s="86"/>
      <c r="D885" s="309"/>
      <c r="E885" s="178"/>
      <c r="F885" s="224"/>
      <c r="G885" s="287"/>
      <c r="H885" s="162"/>
      <c r="I885" s="140"/>
      <c r="J885" s="578"/>
      <c r="K885" s="201"/>
      <c r="L885" s="201"/>
      <c r="M885" s="201"/>
      <c r="N885" s="744"/>
    </row>
    <row r="886" spans="1:14" ht="14.25" customHeight="1">
      <c r="A886" s="253"/>
      <c r="B886" s="270">
        <v>7</v>
      </c>
      <c r="C886" s="86">
        <v>1</v>
      </c>
      <c r="D886" s="309"/>
      <c r="E886" s="178"/>
      <c r="F886" s="224"/>
      <c r="G886" s="287" t="s">
        <v>1650</v>
      </c>
      <c r="H886" s="162"/>
      <c r="I886" s="140"/>
      <c r="J886" s="578"/>
      <c r="K886" s="201"/>
      <c r="L886" s="201"/>
      <c r="M886" s="201"/>
      <c r="N886" s="744"/>
    </row>
    <row r="887" spans="1:14" ht="14.25" customHeight="1">
      <c r="A887" s="253"/>
      <c r="B887" s="270"/>
      <c r="C887" s="86"/>
      <c r="D887" s="309">
        <v>1</v>
      </c>
      <c r="E887" s="178"/>
      <c r="F887" s="224"/>
      <c r="G887" s="287"/>
      <c r="H887" s="162" t="s">
        <v>1761</v>
      </c>
      <c r="I887" s="140"/>
      <c r="J887" s="578"/>
      <c r="K887" s="201"/>
      <c r="L887" s="201"/>
      <c r="M887" s="201"/>
      <c r="N887" s="744"/>
    </row>
    <row r="888" spans="1:14" ht="14.25" customHeight="1">
      <c r="A888" s="253"/>
      <c r="B888" s="270"/>
      <c r="C888" s="86"/>
      <c r="D888" s="309"/>
      <c r="E888" s="178">
        <v>3</v>
      </c>
      <c r="F888" s="224"/>
      <c r="G888" s="287"/>
      <c r="H888" s="162"/>
      <c r="I888" s="139" t="s">
        <v>1764</v>
      </c>
      <c r="J888" s="575">
        <v>500</v>
      </c>
      <c r="K888" s="575">
        <v>500</v>
      </c>
      <c r="L888" s="575">
        <v>500</v>
      </c>
      <c r="M888" s="330">
        <v>500</v>
      </c>
      <c r="N888" s="735">
        <f>M888/L888*100</f>
        <v>100</v>
      </c>
    </row>
    <row r="889" spans="1:14" ht="6" customHeight="1">
      <c r="A889" s="253"/>
      <c r="B889" s="270"/>
      <c r="C889" s="86"/>
      <c r="D889" s="309"/>
      <c r="E889" s="178"/>
      <c r="F889" s="224"/>
      <c r="G889" s="287"/>
      <c r="H889" s="162"/>
      <c r="I889" s="139"/>
      <c r="J889" s="578"/>
      <c r="K889" s="201"/>
      <c r="L889" s="342"/>
      <c r="M889" s="342"/>
      <c r="N889" s="742"/>
    </row>
    <row r="890" spans="1:14" s="126" customFormat="1" ht="14.25" customHeight="1">
      <c r="A890" s="270"/>
      <c r="B890" s="270"/>
      <c r="C890" s="270"/>
      <c r="D890" s="316"/>
      <c r="E890" s="316"/>
      <c r="F890" s="322"/>
      <c r="G890" s="289"/>
      <c r="H890" s="296"/>
      <c r="I890" s="289" t="s">
        <v>1791</v>
      </c>
      <c r="J890" s="577">
        <f>SUM(J888:J889)</f>
        <v>500</v>
      </c>
      <c r="K890" s="577">
        <f>SUM(K888:K889)</f>
        <v>500</v>
      </c>
      <c r="L890" s="577">
        <f>SUM(L888:L889)</f>
        <v>500</v>
      </c>
      <c r="M890" s="577">
        <f>SUM(M888:M889)</f>
        <v>500</v>
      </c>
      <c r="N890" s="745">
        <f>M890/L890*100</f>
        <v>100</v>
      </c>
    </row>
    <row r="891" spans="1:14" ht="9.75" customHeight="1">
      <c r="A891" s="253"/>
      <c r="B891" s="270"/>
      <c r="C891" s="86"/>
      <c r="D891" s="309"/>
      <c r="E891" s="178"/>
      <c r="F891" s="224"/>
      <c r="G891" s="287"/>
      <c r="H891" s="162"/>
      <c r="I891" s="140"/>
      <c r="J891" s="578"/>
      <c r="K891" s="201"/>
      <c r="L891" s="201"/>
      <c r="M891" s="201"/>
      <c r="N891" s="744"/>
    </row>
    <row r="892" spans="1:14" ht="14.25" customHeight="1">
      <c r="A892" s="253"/>
      <c r="B892" s="270">
        <v>8</v>
      </c>
      <c r="C892" s="86">
        <v>1</v>
      </c>
      <c r="D892" s="309"/>
      <c r="E892" s="178"/>
      <c r="F892" s="224"/>
      <c r="G892" s="287" t="s">
        <v>1695</v>
      </c>
      <c r="H892" s="162"/>
      <c r="I892" s="140"/>
      <c r="J892" s="578"/>
      <c r="K892" s="201"/>
      <c r="L892" s="201"/>
      <c r="M892" s="201"/>
      <c r="N892" s="744"/>
    </row>
    <row r="893" spans="1:14" ht="14.25" customHeight="1">
      <c r="A893" s="253"/>
      <c r="B893" s="270"/>
      <c r="C893" s="86"/>
      <c r="D893" s="309">
        <v>1</v>
      </c>
      <c r="E893" s="178"/>
      <c r="F893" s="224"/>
      <c r="G893" s="287"/>
      <c r="H893" s="162" t="s">
        <v>1761</v>
      </c>
      <c r="I893" s="140"/>
      <c r="J893" s="578"/>
      <c r="K893" s="201"/>
      <c r="L893" s="201"/>
      <c r="M893" s="201"/>
      <c r="N893" s="744"/>
    </row>
    <row r="894" spans="1:14" ht="14.25" customHeight="1">
      <c r="A894" s="253"/>
      <c r="B894" s="270"/>
      <c r="C894" s="86"/>
      <c r="D894" s="309"/>
      <c r="E894" s="178">
        <v>3</v>
      </c>
      <c r="F894" s="224"/>
      <c r="G894" s="287"/>
      <c r="H894" s="162"/>
      <c r="I894" s="139" t="s">
        <v>1764</v>
      </c>
      <c r="J894" s="575">
        <v>2500</v>
      </c>
      <c r="K894" s="575">
        <v>2500</v>
      </c>
      <c r="L894" s="575">
        <v>3385</v>
      </c>
      <c r="M894" s="330">
        <v>2806</v>
      </c>
      <c r="N894" s="735">
        <f>M894/L894*100</f>
        <v>82.89512555391433</v>
      </c>
    </row>
    <row r="895" spans="1:14" ht="15" customHeight="1">
      <c r="A895" s="253"/>
      <c r="B895" s="270"/>
      <c r="C895" s="86"/>
      <c r="D895" s="309"/>
      <c r="E895" s="178"/>
      <c r="F895" s="224"/>
      <c r="G895" s="287"/>
      <c r="H895" s="162"/>
      <c r="I895" s="139"/>
      <c r="J895" s="578"/>
      <c r="K895" s="201"/>
      <c r="L895" s="342"/>
      <c r="M895" s="342"/>
      <c r="N895" s="742"/>
    </row>
    <row r="896" spans="1:14" s="126" customFormat="1" ht="14.25" customHeight="1">
      <c r="A896" s="270"/>
      <c r="B896" s="270"/>
      <c r="C896" s="270"/>
      <c r="D896" s="316"/>
      <c r="E896" s="316"/>
      <c r="F896" s="322"/>
      <c r="G896" s="289"/>
      <c r="H896" s="296"/>
      <c r="I896" s="289" t="s">
        <v>1791</v>
      </c>
      <c r="J896" s="577">
        <f>SUM(J894:J895)</f>
        <v>2500</v>
      </c>
      <c r="K896" s="577">
        <f>SUM(K894:K895)</f>
        <v>2500</v>
      </c>
      <c r="L896" s="577">
        <f>SUM(L894:L895)</f>
        <v>3385</v>
      </c>
      <c r="M896" s="577">
        <f>SUM(M894:M895)</f>
        <v>2806</v>
      </c>
      <c r="N896" s="745">
        <f>M896/L896*100</f>
        <v>82.89512555391433</v>
      </c>
    </row>
    <row r="897" spans="1:14" ht="16.5" customHeight="1">
      <c r="A897" s="253"/>
      <c r="B897" s="270"/>
      <c r="C897" s="86"/>
      <c r="D897" s="309"/>
      <c r="E897" s="178"/>
      <c r="F897" s="224"/>
      <c r="G897" s="287"/>
      <c r="H897" s="162"/>
      <c r="I897" s="140"/>
      <c r="J897" s="578"/>
      <c r="K897" s="201"/>
      <c r="L897" s="201"/>
      <c r="M897" s="201"/>
      <c r="N897" s="744"/>
    </row>
    <row r="898" spans="1:14" s="107" customFormat="1" ht="14.25" customHeight="1">
      <c r="A898" s="253"/>
      <c r="B898" s="253"/>
      <c r="C898" s="253"/>
      <c r="D898" s="321"/>
      <c r="E898" s="321"/>
      <c r="F898" s="226"/>
      <c r="G898" s="227"/>
      <c r="H898" s="233"/>
      <c r="I898" s="227" t="s">
        <v>1773</v>
      </c>
      <c r="J898" s="579">
        <f>SUM(J848:J896)/2</f>
        <v>28000</v>
      </c>
      <c r="K898" s="579">
        <f>SUM(K848:K896)/2</f>
        <v>5715</v>
      </c>
      <c r="L898" s="579">
        <f>SUM(L848:L896)/2</f>
        <v>36425</v>
      </c>
      <c r="M898" s="579">
        <f>SUM(M848:M896)/2</f>
        <v>32402</v>
      </c>
      <c r="N898" s="746">
        <f>M898/L898*100</f>
        <v>88.955387783116</v>
      </c>
    </row>
    <row r="899" spans="1:14" ht="14.25" customHeight="1">
      <c r="A899" s="253"/>
      <c r="B899" s="270"/>
      <c r="C899" s="86"/>
      <c r="D899" s="309"/>
      <c r="E899" s="178"/>
      <c r="F899" s="224"/>
      <c r="G899" s="287"/>
      <c r="H899" s="162"/>
      <c r="I899" s="139"/>
      <c r="J899" s="575"/>
      <c r="K899" s="342"/>
      <c r="L899" s="342"/>
      <c r="M899" s="342"/>
      <c r="N899" s="742"/>
    </row>
    <row r="900" spans="1:14" ht="15" customHeight="1">
      <c r="A900" s="253">
        <v>8</v>
      </c>
      <c r="B900" s="270"/>
      <c r="C900" s="86"/>
      <c r="D900" s="309"/>
      <c r="E900" s="178"/>
      <c r="F900" s="224" t="s">
        <v>1847</v>
      </c>
      <c r="G900" s="287"/>
      <c r="H900" s="162"/>
      <c r="I900" s="139"/>
      <c r="J900" s="575"/>
      <c r="K900" s="342"/>
      <c r="L900" s="342"/>
      <c r="M900" s="342"/>
      <c r="N900" s="742"/>
    </row>
    <row r="901" spans="1:14" ht="15" customHeight="1">
      <c r="A901" s="253"/>
      <c r="B901" s="270">
        <v>1</v>
      </c>
      <c r="C901" s="86">
        <v>1</v>
      </c>
      <c r="D901" s="309"/>
      <c r="E901" s="178"/>
      <c r="F901" s="224"/>
      <c r="G901" s="288" t="s">
        <v>1674</v>
      </c>
      <c r="H901" s="162"/>
      <c r="I901" s="139"/>
      <c r="J901" s="575"/>
      <c r="K901" s="342"/>
      <c r="L901" s="342"/>
      <c r="M901" s="342"/>
      <c r="N901" s="742"/>
    </row>
    <row r="902" spans="1:14" ht="15" customHeight="1">
      <c r="A902" s="253"/>
      <c r="B902" s="270"/>
      <c r="C902" s="86"/>
      <c r="D902" s="309">
        <v>1</v>
      </c>
      <c r="E902" s="178"/>
      <c r="F902" s="224"/>
      <c r="G902" s="287"/>
      <c r="H902" s="162" t="s">
        <v>1761</v>
      </c>
      <c r="I902" s="139"/>
      <c r="J902" s="575"/>
      <c r="K902" s="342"/>
      <c r="L902" s="342"/>
      <c r="M902" s="342"/>
      <c r="N902" s="742"/>
    </row>
    <row r="903" spans="1:14" ht="15" customHeight="1">
      <c r="A903" s="253"/>
      <c r="B903" s="270"/>
      <c r="C903" s="86"/>
      <c r="D903" s="309"/>
      <c r="E903" s="178">
        <v>3</v>
      </c>
      <c r="F903" s="224"/>
      <c r="G903" s="287"/>
      <c r="H903" s="162"/>
      <c r="I903" s="139" t="s">
        <v>1764</v>
      </c>
      <c r="J903" s="575">
        <v>1250</v>
      </c>
      <c r="K903" s="575">
        <v>1250</v>
      </c>
      <c r="L903" s="575">
        <v>1250</v>
      </c>
      <c r="M903" s="330">
        <v>1250</v>
      </c>
      <c r="N903" s="735">
        <f>M903/L903*100</f>
        <v>100</v>
      </c>
    </row>
    <row r="904" spans="1:14" ht="11.25" customHeight="1">
      <c r="A904" s="253"/>
      <c r="B904" s="270"/>
      <c r="C904" s="86"/>
      <c r="D904" s="309"/>
      <c r="E904" s="178"/>
      <c r="F904" s="224"/>
      <c r="G904" s="287"/>
      <c r="H904" s="162"/>
      <c r="I904" s="139"/>
      <c r="J904" s="575"/>
      <c r="K904" s="342"/>
      <c r="L904" s="342"/>
      <c r="M904" s="342"/>
      <c r="N904" s="742"/>
    </row>
    <row r="905" spans="1:14" s="126" customFormat="1" ht="15" customHeight="1">
      <c r="A905" s="270"/>
      <c r="B905" s="270"/>
      <c r="C905" s="270"/>
      <c r="D905" s="316"/>
      <c r="E905" s="316"/>
      <c r="F905" s="322"/>
      <c r="G905" s="289"/>
      <c r="H905" s="296"/>
      <c r="I905" s="289" t="s">
        <v>1791</v>
      </c>
      <c r="J905" s="577">
        <f>SUM(J899:J904)</f>
        <v>1250</v>
      </c>
      <c r="K905" s="577">
        <f>SUM(K899:K904)</f>
        <v>1250</v>
      </c>
      <c r="L905" s="577">
        <f>SUM(L899:L904)</f>
        <v>1250</v>
      </c>
      <c r="M905" s="577">
        <f>SUM(M899:M904)</f>
        <v>1250</v>
      </c>
      <c r="N905" s="745">
        <f>M905/L905*100</f>
        <v>100</v>
      </c>
    </row>
    <row r="906" spans="1:14" ht="14.25" customHeight="1">
      <c r="A906" s="253"/>
      <c r="B906" s="270"/>
      <c r="C906" s="86"/>
      <c r="D906" s="309"/>
      <c r="E906" s="178"/>
      <c r="F906" s="224"/>
      <c r="G906" s="287"/>
      <c r="H906" s="162"/>
      <c r="I906" s="140"/>
      <c r="J906" s="578"/>
      <c r="K906" s="201"/>
      <c r="L906" s="201"/>
      <c r="M906" s="201"/>
      <c r="N906" s="744"/>
    </row>
    <row r="907" spans="1:14" ht="15" customHeight="1">
      <c r="A907" s="253"/>
      <c r="B907" s="270">
        <v>2</v>
      </c>
      <c r="C907" s="86">
        <v>1</v>
      </c>
      <c r="D907" s="309"/>
      <c r="E907" s="178"/>
      <c r="F907" s="224"/>
      <c r="G907" s="288" t="s">
        <v>1676</v>
      </c>
      <c r="H907" s="162"/>
      <c r="I907" s="139"/>
      <c r="J907" s="575"/>
      <c r="K907" s="342"/>
      <c r="L907" s="342"/>
      <c r="M907" s="342"/>
      <c r="N907" s="742"/>
    </row>
    <row r="908" spans="1:14" ht="15" customHeight="1">
      <c r="A908" s="253"/>
      <c r="B908" s="270"/>
      <c r="C908" s="86"/>
      <c r="D908" s="309">
        <v>1</v>
      </c>
      <c r="E908" s="178"/>
      <c r="F908" s="224"/>
      <c r="G908" s="287"/>
      <c r="H908" s="162" t="s">
        <v>1761</v>
      </c>
      <c r="I908" s="139"/>
      <c r="J908" s="575"/>
      <c r="K908" s="342"/>
      <c r="L908" s="342"/>
      <c r="M908" s="342"/>
      <c r="N908" s="742"/>
    </row>
    <row r="909" spans="1:14" ht="15" customHeight="1">
      <c r="A909" s="253"/>
      <c r="B909" s="270"/>
      <c r="C909" s="86"/>
      <c r="D909" s="309"/>
      <c r="E909" s="178">
        <v>1</v>
      </c>
      <c r="F909" s="224"/>
      <c r="G909" s="287"/>
      <c r="H909" s="162"/>
      <c r="I909" s="139" t="s">
        <v>1762</v>
      </c>
      <c r="J909" s="575">
        <v>274</v>
      </c>
      <c r="K909" s="342">
        <v>23</v>
      </c>
      <c r="L909" s="330">
        <v>297</v>
      </c>
      <c r="M909" s="330">
        <v>274</v>
      </c>
      <c r="N909" s="735">
        <f>M909/L909*100</f>
        <v>92.25589225589226</v>
      </c>
    </row>
    <row r="910" spans="1:14" ht="15" customHeight="1">
      <c r="A910" s="253"/>
      <c r="B910" s="270"/>
      <c r="C910" s="86"/>
      <c r="D910" s="309"/>
      <c r="E910" s="178">
        <v>2</v>
      </c>
      <c r="F910" s="224"/>
      <c r="G910" s="287"/>
      <c r="H910" s="162"/>
      <c r="I910" s="139" t="s">
        <v>1763</v>
      </c>
      <c r="J910" s="575">
        <v>129</v>
      </c>
      <c r="K910" s="342">
        <v>10</v>
      </c>
      <c r="L910" s="330">
        <v>139</v>
      </c>
      <c r="M910" s="330">
        <v>128</v>
      </c>
      <c r="N910" s="735">
        <f>M910/L910*100</f>
        <v>92.08633093525181</v>
      </c>
    </row>
    <row r="911" spans="1:14" ht="15" customHeight="1">
      <c r="A911" s="253"/>
      <c r="B911" s="270"/>
      <c r="C911" s="86"/>
      <c r="D911" s="309"/>
      <c r="E911" s="178">
        <v>3</v>
      </c>
      <c r="F911" s="224"/>
      <c r="G911" s="287"/>
      <c r="H911" s="162"/>
      <c r="I911" s="139" t="s">
        <v>1764</v>
      </c>
      <c r="J911" s="575">
        <v>434</v>
      </c>
      <c r="K911" s="575">
        <v>434</v>
      </c>
      <c r="L911" s="575"/>
      <c r="M911" s="330"/>
      <c r="N911" s="735"/>
    </row>
    <row r="912" spans="1:14" ht="2.25" customHeight="1">
      <c r="A912" s="253"/>
      <c r="B912" s="270"/>
      <c r="C912" s="86"/>
      <c r="D912" s="309"/>
      <c r="E912" s="178"/>
      <c r="F912" s="224"/>
      <c r="G912" s="287"/>
      <c r="H912" s="162"/>
      <c r="I912" s="139"/>
      <c r="J912" s="575"/>
      <c r="K912" s="342"/>
      <c r="L912" s="342"/>
      <c r="M912" s="342"/>
      <c r="N912" s="742"/>
    </row>
    <row r="913" spans="1:14" s="126" customFormat="1" ht="15" customHeight="1">
      <c r="A913" s="270"/>
      <c r="B913" s="270"/>
      <c r="C913" s="270"/>
      <c r="D913" s="316"/>
      <c r="E913" s="316"/>
      <c r="F913" s="322"/>
      <c r="G913" s="289"/>
      <c r="H913" s="296"/>
      <c r="I913" s="289" t="s">
        <v>1791</v>
      </c>
      <c r="J913" s="577">
        <f>SUM(J909:J912)</f>
        <v>837</v>
      </c>
      <c r="K913" s="577">
        <f>SUM(K909:K912)</f>
        <v>467</v>
      </c>
      <c r="L913" s="577">
        <f>SUM(L909:L912)</f>
        <v>436</v>
      </c>
      <c r="M913" s="577">
        <f>SUM(M909:M912)</f>
        <v>402</v>
      </c>
      <c r="N913" s="745">
        <f>M913/L913*100</f>
        <v>92.20183486238533</v>
      </c>
    </row>
    <row r="914" spans="1:14" ht="0.75" customHeight="1" hidden="1">
      <c r="A914" s="253"/>
      <c r="B914" s="270"/>
      <c r="C914" s="86"/>
      <c r="D914" s="309"/>
      <c r="E914" s="178"/>
      <c r="F914" s="224"/>
      <c r="G914" s="287"/>
      <c r="H914" s="162"/>
      <c r="I914" s="140"/>
      <c r="J914" s="578"/>
      <c r="K914" s="201"/>
      <c r="L914" s="201"/>
      <c r="M914" s="201"/>
      <c r="N914" s="744"/>
    </row>
    <row r="915" spans="1:14" ht="15" customHeight="1">
      <c r="A915" s="253"/>
      <c r="B915" s="270">
        <v>3</v>
      </c>
      <c r="C915" s="86">
        <v>1</v>
      </c>
      <c r="D915" s="309"/>
      <c r="E915" s="178"/>
      <c r="F915" s="224"/>
      <c r="G915" s="288" t="s">
        <v>1935</v>
      </c>
      <c r="H915" s="162"/>
      <c r="I915" s="139"/>
      <c r="J915" s="575"/>
      <c r="K915" s="342"/>
      <c r="L915" s="342"/>
      <c r="M915" s="342"/>
      <c r="N915" s="742"/>
    </row>
    <row r="916" spans="1:14" ht="15" customHeight="1">
      <c r="A916" s="253"/>
      <c r="B916" s="270"/>
      <c r="C916" s="86"/>
      <c r="D916" s="309">
        <v>1</v>
      </c>
      <c r="E916" s="178"/>
      <c r="F916" s="224"/>
      <c r="G916" s="287"/>
      <c r="H916" s="162" t="s">
        <v>1761</v>
      </c>
      <c r="I916" s="139"/>
      <c r="J916" s="575"/>
      <c r="K916" s="342"/>
      <c r="L916" s="342"/>
      <c r="M916" s="342"/>
      <c r="N916" s="742"/>
    </row>
    <row r="917" spans="1:14" ht="15" customHeight="1">
      <c r="A917" s="253"/>
      <c r="B917" s="270"/>
      <c r="C917" s="86"/>
      <c r="D917" s="309"/>
      <c r="E917" s="178">
        <v>3</v>
      </c>
      <c r="F917" s="224"/>
      <c r="G917" s="287"/>
      <c r="H917" s="162"/>
      <c r="I917" s="139" t="s">
        <v>1764</v>
      </c>
      <c r="J917" s="575">
        <v>50</v>
      </c>
      <c r="K917" s="575">
        <v>50</v>
      </c>
      <c r="L917" s="575">
        <v>50</v>
      </c>
      <c r="M917" s="330">
        <v>2</v>
      </c>
      <c r="N917" s="735">
        <f>M917/L917*100</f>
        <v>4</v>
      </c>
    </row>
    <row r="918" spans="1:14" ht="15" customHeight="1">
      <c r="A918" s="253"/>
      <c r="B918" s="270"/>
      <c r="C918" s="86"/>
      <c r="D918" s="309"/>
      <c r="E918" s="178"/>
      <c r="F918" s="224"/>
      <c r="G918" s="287"/>
      <c r="H918" s="162"/>
      <c r="I918" s="139"/>
      <c r="J918" s="575"/>
      <c r="K918" s="342"/>
      <c r="L918" s="342"/>
      <c r="M918" s="342"/>
      <c r="N918" s="742"/>
    </row>
    <row r="919" spans="1:14" s="126" customFormat="1" ht="14.25" customHeight="1">
      <c r="A919" s="270"/>
      <c r="B919" s="270"/>
      <c r="C919" s="270"/>
      <c r="D919" s="316"/>
      <c r="E919" s="316"/>
      <c r="F919" s="322"/>
      <c r="G919" s="289"/>
      <c r="H919" s="296"/>
      <c r="I919" s="289" t="s">
        <v>1791</v>
      </c>
      <c r="J919" s="577">
        <f>SUM(J917:J918)</f>
        <v>50</v>
      </c>
      <c r="K919" s="577">
        <f>SUM(K917:K918)</f>
        <v>50</v>
      </c>
      <c r="L919" s="577">
        <f>SUM(L917:L918)</f>
        <v>50</v>
      </c>
      <c r="M919" s="577">
        <f>SUM(M917:M918)</f>
        <v>2</v>
      </c>
      <c r="N919" s="745">
        <f>M919/L919*100</f>
        <v>4</v>
      </c>
    </row>
    <row r="920" spans="1:14" ht="15">
      <c r="A920" s="253"/>
      <c r="B920" s="270"/>
      <c r="C920" s="86"/>
      <c r="D920" s="309"/>
      <c r="E920" s="178"/>
      <c r="F920" s="224"/>
      <c r="G920" s="287"/>
      <c r="H920" s="162"/>
      <c r="I920" s="139"/>
      <c r="J920" s="575"/>
      <c r="K920" s="342"/>
      <c r="L920" s="342"/>
      <c r="M920" s="342"/>
      <c r="N920" s="742"/>
    </row>
    <row r="921" spans="1:14" s="107" customFormat="1" ht="15" customHeight="1">
      <c r="A921" s="253"/>
      <c r="B921" s="253"/>
      <c r="C921" s="253"/>
      <c r="D921" s="321"/>
      <c r="E921" s="321"/>
      <c r="F921" s="227"/>
      <c r="G921" s="227"/>
      <c r="H921" s="233"/>
      <c r="I921" s="227" t="s">
        <v>1773</v>
      </c>
      <c r="J921" s="579">
        <f>SUM(J903:J920)/2</f>
        <v>2137</v>
      </c>
      <c r="K921" s="579">
        <f>SUM(K903:K920)/2</f>
        <v>1767</v>
      </c>
      <c r="L921" s="579">
        <f>SUM(L903:L920)/2</f>
        <v>1736</v>
      </c>
      <c r="M921" s="579">
        <f>SUM(M903:M920)/2</f>
        <v>1654</v>
      </c>
      <c r="N921" s="746">
        <f>M921/L921*100</f>
        <v>95.27649769585254</v>
      </c>
    </row>
    <row r="922" spans="1:14" ht="15">
      <c r="A922" s="253"/>
      <c r="B922" s="270"/>
      <c r="C922" s="86"/>
      <c r="D922" s="309"/>
      <c r="E922" s="178"/>
      <c r="F922" s="224"/>
      <c r="G922" s="287"/>
      <c r="H922" s="162"/>
      <c r="I922" s="139"/>
      <c r="J922" s="575"/>
      <c r="K922" s="342"/>
      <c r="L922" s="342"/>
      <c r="M922" s="342"/>
      <c r="N922" s="742"/>
    </row>
    <row r="923" spans="1:14" ht="15.75">
      <c r="A923" s="323"/>
      <c r="B923" s="87"/>
      <c r="C923" s="87"/>
      <c r="D923" s="88"/>
      <c r="E923" s="88"/>
      <c r="F923" s="974" t="s">
        <v>1594</v>
      </c>
      <c r="G923" s="974"/>
      <c r="H923" s="974"/>
      <c r="I923" s="974"/>
      <c r="J923" s="581">
        <f>J921+J898+J847+J784+J744+J737+J698+J623</f>
        <v>325800</v>
      </c>
      <c r="K923" s="581">
        <f>K921+K898+K847+K784+K744+K737+K698+K623</f>
        <v>150572</v>
      </c>
      <c r="L923" s="581">
        <f>L921+L898+L847+L784+L744+L737+L698+L623</f>
        <v>355611</v>
      </c>
      <c r="M923" s="581">
        <f>M921+M898+M847+M784+M744+M737+M698+M623</f>
        <v>330294</v>
      </c>
      <c r="N923" s="747">
        <f>M923/L923*100</f>
        <v>92.88070391523323</v>
      </c>
    </row>
    <row r="924" spans="1:14" ht="7.5" customHeight="1">
      <c r="A924" s="252"/>
      <c r="B924" s="269"/>
      <c r="C924" s="85"/>
      <c r="D924" s="308"/>
      <c r="E924" s="177"/>
      <c r="F924" s="223"/>
      <c r="G924" s="286"/>
      <c r="H924" s="161"/>
      <c r="I924" s="138"/>
      <c r="J924" s="574"/>
      <c r="K924" s="341"/>
      <c r="L924" s="341"/>
      <c r="M924" s="341"/>
      <c r="N924" s="741"/>
    </row>
    <row r="925" spans="1:14" ht="13.5" customHeight="1">
      <c r="A925" s="253">
        <v>9</v>
      </c>
      <c r="B925" s="270"/>
      <c r="C925" s="86">
        <v>1</v>
      </c>
      <c r="D925" s="309"/>
      <c r="E925" s="178"/>
      <c r="F925" s="224" t="s">
        <v>1848</v>
      </c>
      <c r="G925" s="287"/>
      <c r="H925" s="162"/>
      <c r="I925" s="139"/>
      <c r="J925" s="575"/>
      <c r="K925" s="342"/>
      <c r="L925" s="342"/>
      <c r="M925" s="342"/>
      <c r="N925" s="742"/>
    </row>
    <row r="926" spans="1:14" ht="13.5" customHeight="1">
      <c r="A926" s="253"/>
      <c r="B926" s="270"/>
      <c r="C926" s="86"/>
      <c r="D926" s="309">
        <v>1</v>
      </c>
      <c r="E926" s="178"/>
      <c r="F926" s="224"/>
      <c r="G926" s="287"/>
      <c r="H926" s="162" t="s">
        <v>1761</v>
      </c>
      <c r="I926" s="139"/>
      <c r="J926" s="575"/>
      <c r="K926" s="342"/>
      <c r="L926" s="342"/>
      <c r="M926" s="342"/>
      <c r="N926" s="742"/>
    </row>
    <row r="927" spans="1:14" ht="13.5" customHeight="1">
      <c r="A927" s="253"/>
      <c r="B927" s="270"/>
      <c r="C927" s="86"/>
      <c r="D927" s="309"/>
      <c r="E927" s="178">
        <v>1</v>
      </c>
      <c r="F927" s="224"/>
      <c r="G927" s="287"/>
      <c r="H927" s="162"/>
      <c r="I927" s="139" t="s">
        <v>1762</v>
      </c>
      <c r="J927" s="575">
        <v>25723</v>
      </c>
      <c r="K927" s="342">
        <v>14</v>
      </c>
      <c r="L927" s="330">
        <v>25737</v>
      </c>
      <c r="M927" s="330">
        <v>25442</v>
      </c>
      <c r="N927" s="735">
        <f>M927/L927*100</f>
        <v>98.85379026304541</v>
      </c>
    </row>
    <row r="928" spans="1:14" ht="13.5" customHeight="1">
      <c r="A928" s="253"/>
      <c r="B928" s="270"/>
      <c r="C928" s="86"/>
      <c r="D928" s="309"/>
      <c r="E928" s="178">
        <v>2</v>
      </c>
      <c r="F928" s="224"/>
      <c r="G928" s="287"/>
      <c r="H928" s="162"/>
      <c r="I928" s="139" t="s">
        <v>1763</v>
      </c>
      <c r="J928" s="582">
        <v>8263</v>
      </c>
      <c r="K928" s="582">
        <v>8263</v>
      </c>
      <c r="L928" s="582">
        <v>8263</v>
      </c>
      <c r="M928" s="330">
        <v>7992</v>
      </c>
      <c r="N928" s="735">
        <f>M928/L928*100</f>
        <v>96.72031949655089</v>
      </c>
    </row>
    <row r="929" spans="1:14" ht="13.5" customHeight="1">
      <c r="A929" s="253"/>
      <c r="B929" s="270"/>
      <c r="C929" s="86"/>
      <c r="D929" s="309"/>
      <c r="E929" s="178">
        <v>3</v>
      </c>
      <c r="F929" s="224"/>
      <c r="G929" s="287"/>
      <c r="H929" s="162"/>
      <c r="I929" s="139" t="s">
        <v>1764</v>
      </c>
      <c r="J929" s="575">
        <v>6990</v>
      </c>
      <c r="K929" s="342">
        <v>187</v>
      </c>
      <c r="L929" s="330">
        <v>7177</v>
      </c>
      <c r="M929" s="330">
        <v>7176</v>
      </c>
      <c r="N929" s="735">
        <f>M929/L929*100</f>
        <v>99.98606660164414</v>
      </c>
    </row>
    <row r="930" spans="1:14" ht="7.5" customHeight="1">
      <c r="A930" s="253"/>
      <c r="B930" s="270"/>
      <c r="C930" s="86"/>
      <c r="D930" s="309"/>
      <c r="E930" s="178"/>
      <c r="F930" s="224"/>
      <c r="G930" s="287"/>
      <c r="H930" s="162"/>
      <c r="I930" s="139"/>
      <c r="J930" s="575"/>
      <c r="K930" s="342"/>
      <c r="L930" s="342"/>
      <c r="M930" s="342"/>
      <c r="N930" s="735"/>
    </row>
    <row r="931" spans="1:14" s="107" customFormat="1" ht="13.5" customHeight="1">
      <c r="A931" s="253"/>
      <c r="B931" s="253"/>
      <c r="C931" s="253"/>
      <c r="D931" s="321"/>
      <c r="E931" s="321"/>
      <c r="F931" s="227"/>
      <c r="G931" s="227"/>
      <c r="H931" s="233"/>
      <c r="I931" s="227" t="s">
        <v>1773</v>
      </c>
      <c r="J931" s="579">
        <f>SUM(J927:J930)</f>
        <v>40976</v>
      </c>
      <c r="K931" s="579">
        <f>SUM(K927:K930)</f>
        <v>8464</v>
      </c>
      <c r="L931" s="579">
        <f>SUM(L927:L930)</f>
        <v>41177</v>
      </c>
      <c r="M931" s="579">
        <f>SUM(M927:M930)</f>
        <v>40610</v>
      </c>
      <c r="N931" s="746">
        <f>M931/L931*100</f>
        <v>98.62301770405809</v>
      </c>
    </row>
    <row r="932" spans="1:14" ht="9" customHeight="1">
      <c r="A932" s="254"/>
      <c r="B932" s="271"/>
      <c r="C932" s="89"/>
      <c r="D932" s="310"/>
      <c r="E932" s="179"/>
      <c r="F932" s="228"/>
      <c r="G932" s="287"/>
      <c r="H932" s="162"/>
      <c r="I932" s="140"/>
      <c r="J932" s="578"/>
      <c r="K932" s="201"/>
      <c r="L932" s="201"/>
      <c r="M932" s="201"/>
      <c r="N932" s="744"/>
    </row>
    <row r="933" spans="1:14" ht="13.5" customHeight="1">
      <c r="A933" s="253">
        <v>10</v>
      </c>
      <c r="B933" s="270"/>
      <c r="C933" s="86">
        <v>1</v>
      </c>
      <c r="D933" s="309"/>
      <c r="E933" s="178"/>
      <c r="F933" s="229" t="s">
        <v>498</v>
      </c>
      <c r="G933" s="290"/>
      <c r="H933" s="162"/>
      <c r="I933" s="139"/>
      <c r="J933" s="575"/>
      <c r="K933" s="342"/>
      <c r="L933" s="342"/>
      <c r="M933" s="342"/>
      <c r="N933" s="742"/>
    </row>
    <row r="934" spans="1:14" ht="13.5" customHeight="1">
      <c r="A934" s="253"/>
      <c r="B934" s="270"/>
      <c r="C934" s="86"/>
      <c r="D934" s="309">
        <v>1</v>
      </c>
      <c r="E934" s="178"/>
      <c r="F934" s="225"/>
      <c r="G934" s="287"/>
      <c r="H934" s="162" t="s">
        <v>1761</v>
      </c>
      <c r="I934" s="142"/>
      <c r="J934" s="575"/>
      <c r="K934" s="342"/>
      <c r="L934" s="342"/>
      <c r="M934" s="342"/>
      <c r="N934" s="742"/>
    </row>
    <row r="935" spans="1:14" ht="13.5" customHeight="1">
      <c r="A935" s="253"/>
      <c r="B935" s="270"/>
      <c r="C935" s="86"/>
      <c r="D935" s="309"/>
      <c r="E935" s="178">
        <v>1</v>
      </c>
      <c r="F935" s="225"/>
      <c r="G935" s="287"/>
      <c r="H935" s="164"/>
      <c r="I935" s="139" t="s">
        <v>1762</v>
      </c>
      <c r="J935" s="575">
        <v>1765</v>
      </c>
      <c r="K935" s="342">
        <v>4</v>
      </c>
      <c r="L935" s="330">
        <v>1962</v>
      </c>
      <c r="M935" s="330">
        <v>1961</v>
      </c>
      <c r="N935" s="735">
        <f>M935/L935*100</f>
        <v>99.94903160040775</v>
      </c>
    </row>
    <row r="936" spans="1:14" ht="13.5" customHeight="1">
      <c r="A936" s="254"/>
      <c r="B936" s="271"/>
      <c r="C936" s="89"/>
      <c r="D936" s="310"/>
      <c r="E936" s="179">
        <v>2</v>
      </c>
      <c r="F936" s="230"/>
      <c r="G936" s="290"/>
      <c r="H936" s="164"/>
      <c r="I936" s="139" t="s">
        <v>1763</v>
      </c>
      <c r="J936" s="575">
        <v>573</v>
      </c>
      <c r="K936" s="575">
        <v>573</v>
      </c>
      <c r="L936" s="575">
        <v>694</v>
      </c>
      <c r="M936" s="330">
        <v>694</v>
      </c>
      <c r="N936" s="735">
        <f>M936/L936*100</f>
        <v>100</v>
      </c>
    </row>
    <row r="937" spans="1:14" ht="13.5" customHeight="1">
      <c r="A937" s="253"/>
      <c r="B937" s="270"/>
      <c r="C937" s="86"/>
      <c r="D937" s="309"/>
      <c r="E937" s="178">
        <v>3</v>
      </c>
      <c r="F937" s="225"/>
      <c r="G937" s="287"/>
      <c r="H937" s="164"/>
      <c r="I937" s="139" t="s">
        <v>1764</v>
      </c>
      <c r="J937" s="575">
        <v>7300</v>
      </c>
      <c r="K937" s="342">
        <v>619</v>
      </c>
      <c r="L937" s="330">
        <v>8375</v>
      </c>
      <c r="M937" s="330">
        <v>8028</v>
      </c>
      <c r="N937" s="735">
        <f>M937/L937*100</f>
        <v>95.85671641791045</v>
      </c>
    </row>
    <row r="938" spans="1:14" ht="7.5" customHeight="1">
      <c r="A938" s="253"/>
      <c r="B938" s="270"/>
      <c r="C938" s="86"/>
      <c r="D938" s="309"/>
      <c r="E938" s="178"/>
      <c r="F938" s="225"/>
      <c r="G938" s="287"/>
      <c r="H938" s="162"/>
      <c r="I938" s="139"/>
      <c r="J938" s="575"/>
      <c r="K938" s="342"/>
      <c r="L938" s="342"/>
      <c r="M938" s="342"/>
      <c r="N938" s="742"/>
    </row>
    <row r="939" spans="1:14" s="107" customFormat="1" ht="13.5" customHeight="1">
      <c r="A939" s="253"/>
      <c r="B939" s="253"/>
      <c r="C939" s="253"/>
      <c r="D939" s="321"/>
      <c r="E939" s="321"/>
      <c r="F939" s="227"/>
      <c r="G939" s="227"/>
      <c r="H939" s="233"/>
      <c r="I939" s="227" t="s">
        <v>1773</v>
      </c>
      <c r="J939" s="579">
        <f>SUM(J932:J938)</f>
        <v>9638</v>
      </c>
      <c r="K939" s="579">
        <f>SUM(K932:K938)</f>
        <v>1196</v>
      </c>
      <c r="L939" s="579">
        <f>SUM(L932:L938)</f>
        <v>11031</v>
      </c>
      <c r="M939" s="579">
        <f>SUM(M932:M938)</f>
        <v>10683</v>
      </c>
      <c r="N939" s="746">
        <f>M939/L939*100</f>
        <v>96.8452542833832</v>
      </c>
    </row>
    <row r="940" spans="1:14" ht="13.5" customHeight="1">
      <c r="A940" s="253"/>
      <c r="B940" s="270"/>
      <c r="C940" s="86"/>
      <c r="D940" s="309"/>
      <c r="E940" s="178"/>
      <c r="F940" s="225"/>
      <c r="G940" s="287"/>
      <c r="H940" s="162"/>
      <c r="I940" s="140"/>
      <c r="J940" s="578"/>
      <c r="K940" s="201"/>
      <c r="L940" s="201"/>
      <c r="M940" s="201"/>
      <c r="N940" s="744"/>
    </row>
    <row r="941" spans="1:14" ht="13.5" customHeight="1">
      <c r="A941" s="253">
        <v>11</v>
      </c>
      <c r="B941" s="270"/>
      <c r="C941" s="86"/>
      <c r="D941" s="309"/>
      <c r="E941" s="178"/>
      <c r="F941" s="224" t="s">
        <v>1849</v>
      </c>
      <c r="G941" s="287"/>
      <c r="H941" s="162"/>
      <c r="I941" s="139"/>
      <c r="J941" s="575"/>
      <c r="K941" s="342"/>
      <c r="L941" s="342"/>
      <c r="M941" s="342"/>
      <c r="N941" s="742"/>
    </row>
    <row r="942" spans="1:14" ht="13.5" customHeight="1">
      <c r="A942" s="253"/>
      <c r="B942" s="270">
        <v>1</v>
      </c>
      <c r="C942" s="86">
        <v>2</v>
      </c>
      <c r="D942" s="309"/>
      <c r="E942" s="178"/>
      <c r="F942" s="224"/>
      <c r="G942" s="288" t="s">
        <v>1696</v>
      </c>
      <c r="H942" s="162"/>
      <c r="I942" s="139"/>
      <c r="J942" s="575"/>
      <c r="K942" s="342"/>
      <c r="L942" s="342"/>
      <c r="M942" s="342"/>
      <c r="N942" s="742"/>
    </row>
    <row r="943" spans="1:14" ht="13.5" customHeight="1">
      <c r="A943" s="253"/>
      <c r="B943" s="270"/>
      <c r="C943" s="86"/>
      <c r="D943" s="309">
        <v>1</v>
      </c>
      <c r="E943" s="178"/>
      <c r="F943" s="224"/>
      <c r="G943" s="287"/>
      <c r="H943" s="162" t="s">
        <v>1761</v>
      </c>
      <c r="I943" s="139"/>
      <c r="J943" s="575"/>
      <c r="K943" s="342"/>
      <c r="L943" s="342"/>
      <c r="M943" s="342"/>
      <c r="N943" s="742"/>
    </row>
    <row r="944" spans="1:14" ht="13.5" customHeight="1">
      <c r="A944" s="253"/>
      <c r="B944" s="270"/>
      <c r="C944" s="86"/>
      <c r="D944" s="309"/>
      <c r="E944" s="178">
        <v>3</v>
      </c>
      <c r="F944" s="224"/>
      <c r="G944" s="287"/>
      <c r="H944" s="162"/>
      <c r="I944" s="139" t="s">
        <v>1764</v>
      </c>
      <c r="J944" s="575">
        <v>3000</v>
      </c>
      <c r="K944" s="342"/>
      <c r="L944" s="330">
        <v>4730</v>
      </c>
      <c r="M944" s="330">
        <v>4328</v>
      </c>
      <c r="N944" s="735">
        <f>M944/L944*100</f>
        <v>91.50105708245243</v>
      </c>
    </row>
    <row r="945" spans="1:14" ht="13.5" customHeight="1">
      <c r="A945" s="253"/>
      <c r="B945" s="270"/>
      <c r="C945" s="86"/>
      <c r="D945" s="309"/>
      <c r="E945" s="178"/>
      <c r="F945" s="224"/>
      <c r="G945" s="287"/>
      <c r="H945" s="162"/>
      <c r="I945" s="139"/>
      <c r="J945" s="575"/>
      <c r="K945" s="342"/>
      <c r="L945" s="342"/>
      <c r="M945" s="342"/>
      <c r="N945" s="742"/>
    </row>
    <row r="946" spans="1:14" s="126" customFormat="1" ht="13.5" customHeight="1">
      <c r="A946" s="270"/>
      <c r="B946" s="270"/>
      <c r="C946" s="270"/>
      <c r="D946" s="316"/>
      <c r="E946" s="316"/>
      <c r="F946" s="322"/>
      <c r="G946" s="289"/>
      <c r="H946" s="296"/>
      <c r="I946" s="289" t="s">
        <v>1791</v>
      </c>
      <c r="J946" s="577">
        <f>SUM(J944:J945)</f>
        <v>3000</v>
      </c>
      <c r="K946" s="577">
        <f>SUM(K944:K945)</f>
        <v>0</v>
      </c>
      <c r="L946" s="577">
        <f>SUM(L944:L945)</f>
        <v>4730</v>
      </c>
      <c r="M946" s="577">
        <f>SUM(M944:M945)</f>
        <v>4328</v>
      </c>
      <c r="N946" s="745">
        <f>M946/L946*100</f>
        <v>91.50105708245243</v>
      </c>
    </row>
    <row r="947" spans="1:14" ht="13.5" customHeight="1">
      <c r="A947" s="253"/>
      <c r="B947" s="270"/>
      <c r="C947" s="86"/>
      <c r="D947" s="309"/>
      <c r="E947" s="178"/>
      <c r="F947" s="224"/>
      <c r="G947" s="287"/>
      <c r="H947" s="162"/>
      <c r="I947" s="140"/>
      <c r="J947" s="578"/>
      <c r="K947" s="201"/>
      <c r="L947" s="201"/>
      <c r="M947" s="201"/>
      <c r="N947" s="744"/>
    </row>
    <row r="948" spans="1:14" ht="13.5" customHeight="1">
      <c r="A948" s="253"/>
      <c r="B948" s="270">
        <v>2</v>
      </c>
      <c r="C948" s="86">
        <v>2</v>
      </c>
      <c r="D948" s="309"/>
      <c r="E948" s="178"/>
      <c r="F948" s="224"/>
      <c r="G948" s="288" t="s">
        <v>1656</v>
      </c>
      <c r="H948" s="162"/>
      <c r="I948" s="139"/>
      <c r="J948" s="575"/>
      <c r="K948" s="342"/>
      <c r="L948" s="342"/>
      <c r="M948" s="342"/>
      <c r="N948" s="742"/>
    </row>
    <row r="949" spans="1:14" ht="13.5" customHeight="1">
      <c r="A949" s="253"/>
      <c r="B949" s="270"/>
      <c r="C949" s="86"/>
      <c r="D949" s="309">
        <v>1</v>
      </c>
      <c r="E949" s="178"/>
      <c r="F949" s="224"/>
      <c r="G949" s="287"/>
      <c r="H949" s="162" t="s">
        <v>1761</v>
      </c>
      <c r="I949" s="139"/>
      <c r="J949" s="575"/>
      <c r="K949" s="342"/>
      <c r="L949" s="342"/>
      <c r="M949" s="342"/>
      <c r="N949" s="742"/>
    </row>
    <row r="950" spans="1:14" ht="13.5" customHeight="1">
      <c r="A950" s="253"/>
      <c r="B950" s="270"/>
      <c r="C950" s="86"/>
      <c r="D950" s="309"/>
      <c r="E950" s="178">
        <v>3</v>
      </c>
      <c r="F950" s="224"/>
      <c r="G950" s="287"/>
      <c r="H950" s="162"/>
      <c r="I950" s="139" t="s">
        <v>1764</v>
      </c>
      <c r="J950" s="575">
        <v>3000</v>
      </c>
      <c r="K950" s="342">
        <v>4000</v>
      </c>
      <c r="L950" s="330">
        <v>15331</v>
      </c>
      <c r="M950" s="330">
        <v>9506</v>
      </c>
      <c r="N950" s="735">
        <f>M950/L950*100</f>
        <v>62.005087730741636</v>
      </c>
    </row>
    <row r="951" spans="1:14" ht="13.5" customHeight="1">
      <c r="A951" s="253"/>
      <c r="B951" s="270"/>
      <c r="C951" s="86"/>
      <c r="D951" s="309"/>
      <c r="E951" s="178">
        <v>5</v>
      </c>
      <c r="F951" s="224"/>
      <c r="G951" s="287"/>
      <c r="H951" s="162"/>
      <c r="I951" s="139" t="s">
        <v>1770</v>
      </c>
      <c r="J951" s="575"/>
      <c r="K951" s="342"/>
      <c r="L951" s="330">
        <v>1000</v>
      </c>
      <c r="M951" s="330">
        <v>1000</v>
      </c>
      <c r="N951" s="735">
        <f>M951/L951*100</f>
        <v>100</v>
      </c>
    </row>
    <row r="952" spans="1:14" ht="13.5" customHeight="1">
      <c r="A952" s="253"/>
      <c r="B952" s="270"/>
      <c r="C952" s="86"/>
      <c r="D952" s="309"/>
      <c r="E952" s="178"/>
      <c r="F952" s="224"/>
      <c r="G952" s="287"/>
      <c r="H952" s="162"/>
      <c r="I952" s="139"/>
      <c r="J952" s="575"/>
      <c r="K952" s="342"/>
      <c r="L952" s="342"/>
      <c r="M952" s="342"/>
      <c r="N952" s="742"/>
    </row>
    <row r="953" spans="1:14" s="126" customFormat="1" ht="13.5" customHeight="1">
      <c r="A953" s="270"/>
      <c r="B953" s="270"/>
      <c r="C953" s="270"/>
      <c r="D953" s="316"/>
      <c r="E953" s="316"/>
      <c r="F953" s="322"/>
      <c r="G953" s="289"/>
      <c r="H953" s="296"/>
      <c r="I953" s="289" t="s">
        <v>1791</v>
      </c>
      <c r="J953" s="577">
        <f>SUM(J947:J952)</f>
        <v>3000</v>
      </c>
      <c r="K953" s="577">
        <f>SUM(K947:K952)</f>
        <v>4000</v>
      </c>
      <c r="L953" s="577">
        <f>SUM(L947:L952)</f>
        <v>16331</v>
      </c>
      <c r="M953" s="577">
        <f>SUM(M947:M952)</f>
        <v>10506</v>
      </c>
      <c r="N953" s="745">
        <f>M953/L953*100</f>
        <v>64.33163921376523</v>
      </c>
    </row>
    <row r="954" spans="1:14" ht="13.5" customHeight="1">
      <c r="A954" s="253"/>
      <c r="B954" s="270"/>
      <c r="C954" s="86"/>
      <c r="D954" s="309"/>
      <c r="E954" s="178"/>
      <c r="F954" s="224"/>
      <c r="G954" s="287"/>
      <c r="H954" s="162"/>
      <c r="I954" s="140"/>
      <c r="J954" s="578"/>
      <c r="K954" s="201"/>
      <c r="L954" s="201"/>
      <c r="M954" s="201"/>
      <c r="N954" s="744"/>
    </row>
    <row r="955" spans="1:14" ht="13.5" customHeight="1">
      <c r="A955" s="253"/>
      <c r="B955" s="270">
        <v>3</v>
      </c>
      <c r="C955" s="86">
        <v>2</v>
      </c>
      <c r="D955" s="309"/>
      <c r="E955" s="178"/>
      <c r="F955" s="224"/>
      <c r="G955" s="288" t="s">
        <v>1850</v>
      </c>
      <c r="H955" s="162"/>
      <c r="I955" s="139"/>
      <c r="J955" s="575"/>
      <c r="K955" s="342"/>
      <c r="L955" s="342"/>
      <c r="M955" s="342"/>
      <c r="N955" s="742"/>
    </row>
    <row r="956" spans="1:14" ht="13.5" customHeight="1">
      <c r="A956" s="253"/>
      <c r="B956" s="270"/>
      <c r="C956" s="86"/>
      <c r="D956" s="309">
        <v>1</v>
      </c>
      <c r="E956" s="178"/>
      <c r="F956" s="224"/>
      <c r="G956" s="287"/>
      <c r="H956" s="162" t="s">
        <v>1761</v>
      </c>
      <c r="I956" s="139"/>
      <c r="J956" s="575"/>
      <c r="K956" s="342"/>
      <c r="L956" s="342"/>
      <c r="M956" s="342"/>
      <c r="N956" s="742"/>
    </row>
    <row r="957" spans="1:14" ht="15.75" customHeight="1">
      <c r="A957" s="253"/>
      <c r="B957" s="270"/>
      <c r="C957" s="86"/>
      <c r="D957" s="309"/>
      <c r="E957" s="178">
        <v>3</v>
      </c>
      <c r="F957" s="224"/>
      <c r="G957" s="287"/>
      <c r="H957" s="162"/>
      <c r="I957" s="139" t="s">
        <v>1764</v>
      </c>
      <c r="J957" s="575">
        <v>2000</v>
      </c>
      <c r="K957" s="342">
        <v>49</v>
      </c>
      <c r="L957" s="330">
        <v>1549</v>
      </c>
      <c r="M957" s="330">
        <v>1549</v>
      </c>
      <c r="N957" s="735">
        <f>M957/L957*100</f>
        <v>100</v>
      </c>
    </row>
    <row r="958" spans="1:14" ht="13.5" customHeight="1">
      <c r="A958" s="253"/>
      <c r="B958" s="270"/>
      <c r="C958" s="86"/>
      <c r="D958" s="309"/>
      <c r="E958" s="178">
        <v>5</v>
      </c>
      <c r="F958" s="224"/>
      <c r="G958" s="287"/>
      <c r="H958" s="162"/>
      <c r="I958" s="139" t="s">
        <v>1770</v>
      </c>
      <c r="J958" s="575"/>
      <c r="K958" s="342">
        <v>49</v>
      </c>
      <c r="L958" s="330">
        <v>500</v>
      </c>
      <c r="M958" s="330">
        <v>500</v>
      </c>
      <c r="N958" s="735">
        <f>M958/L958*100</f>
        <v>100</v>
      </c>
    </row>
    <row r="959" spans="1:14" ht="13.5" customHeight="1">
      <c r="A959" s="253"/>
      <c r="B959" s="270"/>
      <c r="C959" s="86"/>
      <c r="D959" s="309"/>
      <c r="E959" s="178"/>
      <c r="F959" s="224"/>
      <c r="G959" s="287"/>
      <c r="H959" s="162"/>
      <c r="I959" s="139"/>
      <c r="J959" s="575"/>
      <c r="K959" s="342"/>
      <c r="L959" s="330"/>
      <c r="M959" s="330"/>
      <c r="N959" s="735"/>
    </row>
    <row r="960" spans="1:14" s="126" customFormat="1" ht="17.25" customHeight="1">
      <c r="A960" s="270"/>
      <c r="B960" s="270"/>
      <c r="C960" s="270"/>
      <c r="D960" s="316"/>
      <c r="E960" s="316"/>
      <c r="F960" s="322"/>
      <c r="G960" s="289"/>
      <c r="H960" s="296"/>
      <c r="I960" s="289" t="s">
        <v>1791</v>
      </c>
      <c r="J960" s="577">
        <f>SUM(J954:J957)</f>
        <v>2000</v>
      </c>
      <c r="K960" s="577">
        <f>SUM(K954:K957)</f>
        <v>49</v>
      </c>
      <c r="L960" s="577">
        <f>SUM(L957:L959)</f>
        <v>2049</v>
      </c>
      <c r="M960" s="577">
        <f>SUM(M957:M959)</f>
        <v>2049</v>
      </c>
      <c r="N960" s="745">
        <f>M960/L960*100</f>
        <v>100</v>
      </c>
    </row>
    <row r="961" spans="1:14" ht="9" customHeight="1">
      <c r="A961" s="253"/>
      <c r="B961" s="270"/>
      <c r="C961" s="86"/>
      <c r="D961" s="309"/>
      <c r="E961" s="178"/>
      <c r="F961" s="224"/>
      <c r="G961" s="287"/>
      <c r="H961" s="162"/>
      <c r="I961" s="139"/>
      <c r="J961" s="575"/>
      <c r="K961" s="342"/>
      <c r="L961" s="342"/>
      <c r="M961" s="342"/>
      <c r="N961" s="742"/>
    </row>
    <row r="962" spans="1:14" ht="13.5" customHeight="1">
      <c r="A962" s="253"/>
      <c r="B962" s="270">
        <v>4</v>
      </c>
      <c r="C962" s="86">
        <v>2</v>
      </c>
      <c r="D962" s="309"/>
      <c r="E962" s="178"/>
      <c r="F962" s="224"/>
      <c r="G962" s="288" t="s">
        <v>1657</v>
      </c>
      <c r="H962" s="162"/>
      <c r="I962" s="139"/>
      <c r="J962" s="575"/>
      <c r="K962" s="342"/>
      <c r="L962" s="342"/>
      <c r="M962" s="342"/>
      <c r="N962" s="742"/>
    </row>
    <row r="963" spans="1:14" ht="13.5" customHeight="1">
      <c r="A963" s="253"/>
      <c r="B963" s="270"/>
      <c r="C963" s="86"/>
      <c r="D963" s="309">
        <v>1</v>
      </c>
      <c r="E963" s="178"/>
      <c r="F963" s="224"/>
      <c r="G963" s="287"/>
      <c r="H963" s="162" t="s">
        <v>1761</v>
      </c>
      <c r="I963" s="139"/>
      <c r="J963" s="575"/>
      <c r="K963" s="342"/>
      <c r="L963" s="342"/>
      <c r="M963" s="342"/>
      <c r="N963" s="742"/>
    </row>
    <row r="964" spans="1:14" ht="13.5" customHeight="1">
      <c r="A964" s="253"/>
      <c r="B964" s="270"/>
      <c r="C964" s="86"/>
      <c r="D964" s="309"/>
      <c r="E964" s="178">
        <v>1</v>
      </c>
      <c r="F964" s="224"/>
      <c r="G964" s="287"/>
      <c r="H964" s="162"/>
      <c r="I964" s="139" t="s">
        <v>1762</v>
      </c>
      <c r="J964" s="575"/>
      <c r="K964" s="342"/>
      <c r="L964" s="342">
        <v>17</v>
      </c>
      <c r="M964" s="342">
        <v>17</v>
      </c>
      <c r="N964" s="735">
        <f>M964/L964*100</f>
        <v>100</v>
      </c>
    </row>
    <row r="965" spans="1:14" ht="13.5" customHeight="1">
      <c r="A965" s="253"/>
      <c r="B965" s="270"/>
      <c r="C965" s="86"/>
      <c r="D965" s="309"/>
      <c r="E965" s="178">
        <v>2</v>
      </c>
      <c r="F965" s="224"/>
      <c r="G965" s="287"/>
      <c r="H965" s="162"/>
      <c r="I965" s="139" t="s">
        <v>1763</v>
      </c>
      <c r="J965" s="575"/>
      <c r="K965" s="342"/>
      <c r="L965" s="342">
        <v>4</v>
      </c>
      <c r="M965" s="342">
        <v>4</v>
      </c>
      <c r="N965" s="735">
        <f>M965/L965*100</f>
        <v>100</v>
      </c>
    </row>
    <row r="966" spans="1:14" ht="13.5" customHeight="1">
      <c r="A966" s="253"/>
      <c r="B966" s="270"/>
      <c r="C966" s="86"/>
      <c r="D966" s="309"/>
      <c r="E966" s="178">
        <v>3</v>
      </c>
      <c r="F966" s="224"/>
      <c r="G966" s="287"/>
      <c r="H966" s="162"/>
      <c r="I966" s="139" t="s">
        <v>1764</v>
      </c>
      <c r="J966" s="575">
        <v>1730</v>
      </c>
      <c r="K966" s="342">
        <v>95</v>
      </c>
      <c r="L966" s="330">
        <v>2005</v>
      </c>
      <c r="M966" s="330">
        <v>1889</v>
      </c>
      <c r="N966" s="735">
        <f>M966/L966*100</f>
        <v>94.21446384039899</v>
      </c>
    </row>
    <row r="967" spans="1:14" ht="13.5" customHeight="1">
      <c r="A967" s="253"/>
      <c r="B967" s="270"/>
      <c r="C967" s="86"/>
      <c r="D967" s="309"/>
      <c r="E967" s="178">
        <v>5</v>
      </c>
      <c r="F967" s="224"/>
      <c r="G967" s="287"/>
      <c r="H967" s="162"/>
      <c r="I967" s="139" t="s">
        <v>1770</v>
      </c>
      <c r="J967" s="575"/>
      <c r="K967" s="342"/>
      <c r="L967" s="330">
        <v>100</v>
      </c>
      <c r="M967" s="330">
        <v>100</v>
      </c>
      <c r="N967" s="735">
        <f>M967/L967*100</f>
        <v>100</v>
      </c>
    </row>
    <row r="968" spans="1:14" ht="6.75" customHeight="1">
      <c r="A968" s="253"/>
      <c r="B968" s="270"/>
      <c r="C968" s="86"/>
      <c r="D968" s="309"/>
      <c r="E968" s="178"/>
      <c r="F968" s="224"/>
      <c r="G968" s="287"/>
      <c r="H968" s="162"/>
      <c r="I968" s="139"/>
      <c r="J968" s="575"/>
      <c r="K968" s="342"/>
      <c r="L968" s="342"/>
      <c r="M968" s="342"/>
      <c r="N968" s="742"/>
    </row>
    <row r="969" spans="1:14" s="126" customFormat="1" ht="13.5" customHeight="1">
      <c r="A969" s="270"/>
      <c r="B969" s="270"/>
      <c r="C969" s="270"/>
      <c r="D969" s="316"/>
      <c r="E969" s="316"/>
      <c r="F969" s="322"/>
      <c r="G969" s="289"/>
      <c r="H969" s="296"/>
      <c r="I969" s="289" t="s">
        <v>1791</v>
      </c>
      <c r="J969" s="577">
        <f>SUM(J962:J968)</f>
        <v>1730</v>
      </c>
      <c r="K969" s="577">
        <f>SUM(K962:K968)</f>
        <v>95</v>
      </c>
      <c r="L969" s="577">
        <f>SUM(L962:L968)</f>
        <v>2126</v>
      </c>
      <c r="M969" s="577">
        <f>SUM(M962:M968)</f>
        <v>2010</v>
      </c>
      <c r="N969" s="745">
        <f>M969/L969*100</f>
        <v>94.54374412041392</v>
      </c>
    </row>
    <row r="970" spans="1:14" ht="8.25" customHeight="1">
      <c r="A970" s="253"/>
      <c r="B970" s="270"/>
      <c r="C970" s="86"/>
      <c r="D970" s="309"/>
      <c r="E970" s="178"/>
      <c r="F970" s="224"/>
      <c r="G970" s="287"/>
      <c r="H970" s="162"/>
      <c r="I970" s="139"/>
      <c r="J970" s="575"/>
      <c r="K970" s="342"/>
      <c r="L970" s="342"/>
      <c r="M970" s="342"/>
      <c r="N970" s="742"/>
    </row>
    <row r="971" spans="1:14" ht="13.5" customHeight="1">
      <c r="A971" s="253"/>
      <c r="B971" s="270">
        <v>5</v>
      </c>
      <c r="C971" s="86">
        <v>2</v>
      </c>
      <c r="D971" s="309"/>
      <c r="E971" s="178"/>
      <c r="F971" s="224"/>
      <c r="G971" s="288" t="s">
        <v>1628</v>
      </c>
      <c r="H971" s="162"/>
      <c r="I971" s="139"/>
      <c r="J971" s="575"/>
      <c r="K971" s="342"/>
      <c r="L971" s="342"/>
      <c r="M971" s="342"/>
      <c r="N971" s="742"/>
    </row>
    <row r="972" spans="1:14" ht="13.5" customHeight="1">
      <c r="A972" s="253"/>
      <c r="B972" s="270"/>
      <c r="C972" s="86"/>
      <c r="D972" s="309">
        <v>1</v>
      </c>
      <c r="E972" s="178"/>
      <c r="F972" s="224"/>
      <c r="G972" s="287"/>
      <c r="H972" s="162" t="s">
        <v>1761</v>
      </c>
      <c r="I972" s="139"/>
      <c r="J972" s="575"/>
      <c r="K972" s="342"/>
      <c r="L972" s="342"/>
      <c r="M972" s="342"/>
      <c r="N972" s="742"/>
    </row>
    <row r="973" spans="1:14" ht="13.5" customHeight="1">
      <c r="A973" s="253"/>
      <c r="B973" s="270"/>
      <c r="C973" s="86"/>
      <c r="D973" s="309"/>
      <c r="E973" s="178">
        <v>3</v>
      </c>
      <c r="F973" s="224"/>
      <c r="G973" s="287"/>
      <c r="H973" s="162"/>
      <c r="I973" s="139" t="s">
        <v>1764</v>
      </c>
      <c r="J973" s="575">
        <v>6300</v>
      </c>
      <c r="K973" s="575">
        <v>6300</v>
      </c>
      <c r="L973" s="575">
        <v>6300</v>
      </c>
      <c r="M973" s="330">
        <v>5250</v>
      </c>
      <c r="N973" s="735">
        <f>M973/L973*100</f>
        <v>83.33333333333334</v>
      </c>
    </row>
    <row r="974" spans="1:14" ht="7.5" customHeight="1">
      <c r="A974" s="253"/>
      <c r="B974" s="270"/>
      <c r="C974" s="86"/>
      <c r="D974" s="309"/>
      <c r="E974" s="178"/>
      <c r="F974" s="224"/>
      <c r="G974" s="287"/>
      <c r="H974" s="162"/>
      <c r="I974" s="139"/>
      <c r="J974" s="575"/>
      <c r="K974" s="342"/>
      <c r="L974" s="342"/>
      <c r="M974" s="342"/>
      <c r="N974" s="742"/>
    </row>
    <row r="975" spans="1:14" s="126" customFormat="1" ht="13.5" customHeight="1">
      <c r="A975" s="270"/>
      <c r="B975" s="270"/>
      <c r="C975" s="270"/>
      <c r="D975" s="316"/>
      <c r="E975" s="316"/>
      <c r="F975" s="322"/>
      <c r="G975" s="289"/>
      <c r="H975" s="296"/>
      <c r="I975" s="289" t="s">
        <v>1791</v>
      </c>
      <c r="J975" s="577">
        <f>SUM(J971:J974)</f>
        <v>6300</v>
      </c>
      <c r="K975" s="577">
        <f>SUM(K971:K974)</f>
        <v>6300</v>
      </c>
      <c r="L975" s="577">
        <f>SUM(L971:L974)</f>
        <v>6300</v>
      </c>
      <c r="M975" s="577">
        <f>SUM(M971:M974)</f>
        <v>5250</v>
      </c>
      <c r="N975" s="745">
        <f>M975/L975*100</f>
        <v>83.33333333333334</v>
      </c>
    </row>
    <row r="976" spans="1:14" ht="10.5" customHeight="1">
      <c r="A976" s="253"/>
      <c r="B976" s="270"/>
      <c r="C976" s="86"/>
      <c r="D976" s="309"/>
      <c r="E976" s="178"/>
      <c r="F976" s="224"/>
      <c r="G976" s="287"/>
      <c r="H976" s="162"/>
      <c r="I976" s="139"/>
      <c r="J976" s="575"/>
      <c r="K976" s="342"/>
      <c r="L976" s="342"/>
      <c r="M976" s="342"/>
      <c r="N976" s="742"/>
    </row>
    <row r="977" spans="1:14" ht="13.5" customHeight="1">
      <c r="A977" s="253"/>
      <c r="B977" s="270">
        <v>6</v>
      </c>
      <c r="C977" s="86">
        <v>2</v>
      </c>
      <c r="D977" s="309"/>
      <c r="E977" s="178"/>
      <c r="F977" s="224"/>
      <c r="G977" s="288" t="s">
        <v>1629</v>
      </c>
      <c r="H977" s="162"/>
      <c r="I977" s="139"/>
      <c r="J977" s="575"/>
      <c r="K977" s="342"/>
      <c r="L977" s="342"/>
      <c r="M977" s="342"/>
      <c r="N977" s="742"/>
    </row>
    <row r="978" spans="1:14" ht="13.5" customHeight="1">
      <c r="A978" s="253"/>
      <c r="B978" s="270"/>
      <c r="C978" s="86"/>
      <c r="D978" s="309">
        <v>1</v>
      </c>
      <c r="E978" s="178"/>
      <c r="F978" s="224"/>
      <c r="G978" s="287"/>
      <c r="H978" s="162" t="s">
        <v>1761</v>
      </c>
      <c r="I978" s="139"/>
      <c r="J978" s="575"/>
      <c r="K978" s="342"/>
      <c r="L978" s="342"/>
      <c r="M978" s="342"/>
      <c r="N978" s="742"/>
    </row>
    <row r="979" spans="1:14" ht="13.5" customHeight="1">
      <c r="A979" s="253"/>
      <c r="B979" s="270"/>
      <c r="C979" s="86"/>
      <c r="D979" s="309"/>
      <c r="E979" s="178">
        <v>3</v>
      </c>
      <c r="F979" s="224"/>
      <c r="G979" s="287"/>
      <c r="H979" s="162"/>
      <c r="I979" s="139" t="s">
        <v>1764</v>
      </c>
      <c r="J979" s="575">
        <v>600</v>
      </c>
      <c r="K979" s="575">
        <v>600</v>
      </c>
      <c r="L979" s="575">
        <v>600</v>
      </c>
      <c r="M979" s="575">
        <v>600</v>
      </c>
      <c r="N979" s="735">
        <f>M979/L979*100</f>
        <v>100</v>
      </c>
    </row>
    <row r="980" spans="1:14" ht="6.75" customHeight="1">
      <c r="A980" s="253"/>
      <c r="B980" s="270"/>
      <c r="C980" s="86"/>
      <c r="D980" s="309"/>
      <c r="E980" s="178"/>
      <c r="F980" s="224"/>
      <c r="G980" s="287"/>
      <c r="H980" s="162"/>
      <c r="I980" s="139"/>
      <c r="J980" s="575"/>
      <c r="K980" s="575"/>
      <c r="L980" s="575"/>
      <c r="M980" s="575"/>
      <c r="N980" s="735"/>
    </row>
    <row r="981" spans="1:14" s="126" customFormat="1" ht="13.5" customHeight="1">
      <c r="A981" s="270"/>
      <c r="B981" s="270"/>
      <c r="C981" s="270"/>
      <c r="D981" s="316"/>
      <c r="E981" s="316"/>
      <c r="F981" s="322"/>
      <c r="G981" s="289"/>
      <c r="H981" s="296"/>
      <c r="I981" s="289" t="s">
        <v>1791</v>
      </c>
      <c r="J981" s="577">
        <f>SUM(J977:J980)</f>
        <v>600</v>
      </c>
      <c r="K981" s="577">
        <f>SUM(K977:K980)</f>
        <v>600</v>
      </c>
      <c r="L981" s="577">
        <f>SUM(L977:L980)</f>
        <v>600</v>
      </c>
      <c r="M981" s="577">
        <f>SUM(M977:M980)</f>
        <v>600</v>
      </c>
      <c r="N981" s="745">
        <f>M981/L981*100</f>
        <v>100</v>
      </c>
    </row>
    <row r="982" spans="1:14" ht="5.25" customHeight="1">
      <c r="A982" s="253"/>
      <c r="B982" s="270"/>
      <c r="C982" s="86"/>
      <c r="D982" s="309"/>
      <c r="E982" s="178"/>
      <c r="F982" s="224"/>
      <c r="G982" s="287"/>
      <c r="H982" s="162"/>
      <c r="I982" s="139"/>
      <c r="J982" s="575"/>
      <c r="K982" s="342"/>
      <c r="L982" s="330"/>
      <c r="M982" s="330"/>
      <c r="N982" s="735"/>
    </row>
    <row r="983" spans="1:14" ht="13.5" customHeight="1">
      <c r="A983" s="253"/>
      <c r="B983" s="270">
        <v>7</v>
      </c>
      <c r="C983" s="86">
        <v>2</v>
      </c>
      <c r="D983" s="309"/>
      <c r="E983" s="178"/>
      <c r="F983" s="224"/>
      <c r="G983" s="288" t="s">
        <v>1407</v>
      </c>
      <c r="H983" s="162"/>
      <c r="I983" s="139"/>
      <c r="J983" s="575"/>
      <c r="K983" s="342"/>
      <c r="L983" s="342"/>
      <c r="M983" s="342"/>
      <c r="N983" s="742"/>
    </row>
    <row r="984" spans="1:14" ht="13.5" customHeight="1">
      <c r="A984" s="253"/>
      <c r="B984" s="270"/>
      <c r="C984" s="86"/>
      <c r="D984" s="309">
        <v>1</v>
      </c>
      <c r="E984" s="178"/>
      <c r="F984" s="224"/>
      <c r="G984" s="287"/>
      <c r="H984" s="162" t="s">
        <v>1761</v>
      </c>
      <c r="I984" s="139"/>
      <c r="J984" s="575"/>
      <c r="K984" s="342"/>
      <c r="L984" s="342"/>
      <c r="M984" s="342"/>
      <c r="N984" s="742"/>
    </row>
    <row r="985" spans="1:14" ht="13.5" customHeight="1">
      <c r="A985" s="253"/>
      <c r="B985" s="270"/>
      <c r="C985" s="86"/>
      <c r="D985" s="309"/>
      <c r="E985" s="178">
        <v>3</v>
      </c>
      <c r="F985" s="224"/>
      <c r="G985" s="287"/>
      <c r="H985" s="162"/>
      <c r="I985" s="139" t="s">
        <v>1764</v>
      </c>
      <c r="J985" s="575"/>
      <c r="K985" s="575">
        <v>600</v>
      </c>
      <c r="L985" s="575">
        <v>2682</v>
      </c>
      <c r="M985" s="575">
        <v>2682</v>
      </c>
      <c r="N985" s="735">
        <f>M985/L985*100</f>
        <v>100</v>
      </c>
    </row>
    <row r="986" spans="1:14" ht="11.25" customHeight="1">
      <c r="A986" s="253"/>
      <c r="B986" s="270"/>
      <c r="C986" s="86"/>
      <c r="D986" s="309"/>
      <c r="E986" s="178"/>
      <c r="F986" s="224"/>
      <c r="G986" s="287"/>
      <c r="H986" s="162"/>
      <c r="I986" s="139"/>
      <c r="J986" s="575"/>
      <c r="K986" s="342"/>
      <c r="L986" s="342"/>
      <c r="M986" s="342"/>
      <c r="N986" s="742"/>
    </row>
    <row r="987" spans="1:14" s="126" customFormat="1" ht="13.5" customHeight="1">
      <c r="A987" s="270"/>
      <c r="B987" s="270"/>
      <c r="C987" s="270"/>
      <c r="D987" s="316"/>
      <c r="E987" s="316"/>
      <c r="F987" s="322"/>
      <c r="G987" s="289"/>
      <c r="H987" s="296"/>
      <c r="I987" s="289" t="s">
        <v>1791</v>
      </c>
      <c r="J987" s="577"/>
      <c r="K987" s="344">
        <f>SUM(K977:K983)</f>
        <v>1200</v>
      </c>
      <c r="L987" s="577">
        <f>SUM(L983:L986)</f>
        <v>2682</v>
      </c>
      <c r="M987" s="577">
        <f>SUM(M983:M986)</f>
        <v>2682</v>
      </c>
      <c r="N987" s="745">
        <f>M987/L987*100</f>
        <v>100</v>
      </c>
    </row>
    <row r="988" spans="1:14" ht="12.75" customHeight="1">
      <c r="A988" s="253"/>
      <c r="B988" s="270"/>
      <c r="C988" s="86"/>
      <c r="D988" s="309"/>
      <c r="E988" s="178"/>
      <c r="F988" s="224"/>
      <c r="G988" s="287"/>
      <c r="H988" s="162"/>
      <c r="I988" s="140"/>
      <c r="J988" s="578"/>
      <c r="K988" s="201"/>
      <c r="L988" s="201"/>
      <c r="M988" s="201"/>
      <c r="N988" s="744"/>
    </row>
    <row r="989" spans="1:14" s="107" customFormat="1" ht="14.25" customHeight="1">
      <c r="A989" s="253"/>
      <c r="B989" s="253"/>
      <c r="C989" s="253"/>
      <c r="D989" s="321"/>
      <c r="E989" s="321"/>
      <c r="F989" s="226"/>
      <c r="G989" s="227"/>
      <c r="H989" s="233"/>
      <c r="I989" s="227" t="s">
        <v>1773</v>
      </c>
      <c r="J989" s="579">
        <f>SUM(J944:J988)/2</f>
        <v>16630</v>
      </c>
      <c r="K989" s="579">
        <f>SUM(K944:K988)/2</f>
        <v>11968.5</v>
      </c>
      <c r="L989" s="788">
        <f>SUM(L944:L988)/2</f>
        <v>34818</v>
      </c>
      <c r="M989" s="788">
        <f>SUM(M944:M988)/2</f>
        <v>27425</v>
      </c>
      <c r="N989" s="746">
        <f>M989/L989*100</f>
        <v>78.7667298523752</v>
      </c>
    </row>
    <row r="990" spans="1:14" s="107" customFormat="1" ht="9" customHeight="1">
      <c r="A990" s="253"/>
      <c r="B990" s="253"/>
      <c r="C990" s="253"/>
      <c r="D990" s="321"/>
      <c r="E990" s="321"/>
      <c r="F990" s="225"/>
      <c r="G990" s="225"/>
      <c r="H990" s="228"/>
      <c r="I990" s="225"/>
      <c r="J990" s="588"/>
      <c r="K990" s="356"/>
      <c r="L990" s="658"/>
      <c r="M990" s="658"/>
      <c r="N990" s="744"/>
    </row>
    <row r="991" spans="1:14" ht="0.75" customHeight="1" hidden="1">
      <c r="A991" s="253"/>
      <c r="B991" s="270"/>
      <c r="C991" s="86"/>
      <c r="D991" s="309"/>
      <c r="E991" s="178"/>
      <c r="F991" s="225"/>
      <c r="G991" s="287"/>
      <c r="H991" s="162"/>
      <c r="I991" s="140"/>
      <c r="J991" s="578"/>
      <c r="K991" s="201"/>
      <c r="L991" s="201"/>
      <c r="M991" s="201"/>
      <c r="N991" s="744"/>
    </row>
    <row r="992" spans="1:14" ht="14.25" customHeight="1">
      <c r="A992" s="253">
        <v>12</v>
      </c>
      <c r="B992" s="270"/>
      <c r="C992" s="86"/>
      <c r="D992" s="309"/>
      <c r="E992" s="178"/>
      <c r="F992" s="229" t="s">
        <v>1851</v>
      </c>
      <c r="G992" s="290"/>
      <c r="H992" s="162"/>
      <c r="I992" s="139"/>
      <c r="J992" s="575"/>
      <c r="K992" s="342"/>
      <c r="L992" s="342"/>
      <c r="M992" s="342"/>
      <c r="N992" s="742"/>
    </row>
    <row r="993" spans="1:14" ht="14.25" customHeight="1">
      <c r="A993" s="253"/>
      <c r="B993" s="270">
        <v>1</v>
      </c>
      <c r="C993" s="86">
        <v>2</v>
      </c>
      <c r="D993" s="309"/>
      <c r="E993" s="178"/>
      <c r="F993" s="229"/>
      <c r="G993" s="290" t="s">
        <v>1630</v>
      </c>
      <c r="H993" s="162"/>
      <c r="I993" s="139"/>
      <c r="J993" s="575"/>
      <c r="K993" s="342"/>
      <c r="L993" s="342"/>
      <c r="M993" s="342"/>
      <c r="N993" s="742"/>
    </row>
    <row r="994" spans="1:14" ht="14.25" customHeight="1">
      <c r="A994" s="253"/>
      <c r="B994" s="270"/>
      <c r="C994" s="86"/>
      <c r="D994" s="309">
        <v>1</v>
      </c>
      <c r="E994" s="178"/>
      <c r="F994" s="229"/>
      <c r="G994" s="290"/>
      <c r="H994" s="162" t="s">
        <v>1761</v>
      </c>
      <c r="I994" s="139"/>
      <c r="J994" s="575"/>
      <c r="K994" s="342"/>
      <c r="L994" s="342"/>
      <c r="M994" s="342"/>
      <c r="N994" s="742"/>
    </row>
    <row r="995" spans="1:14" ht="14.25" customHeight="1">
      <c r="A995" s="253"/>
      <c r="B995" s="270"/>
      <c r="C995" s="86"/>
      <c r="D995" s="309"/>
      <c r="E995" s="178">
        <v>3</v>
      </c>
      <c r="F995" s="229"/>
      <c r="G995" s="290"/>
      <c r="H995" s="162"/>
      <c r="I995" s="139" t="s">
        <v>1764</v>
      </c>
      <c r="J995" s="562">
        <v>15500</v>
      </c>
      <c r="K995" s="562">
        <v>15500</v>
      </c>
      <c r="L995" s="562">
        <v>24190</v>
      </c>
      <c r="M995" s="330">
        <v>24182</v>
      </c>
      <c r="N995" s="735">
        <f>M995/L995*100</f>
        <v>99.96692848284415</v>
      </c>
    </row>
    <row r="996" spans="1:14" ht="7.5" customHeight="1">
      <c r="A996" s="253"/>
      <c r="B996" s="270"/>
      <c r="C996" s="86"/>
      <c r="D996" s="309"/>
      <c r="E996" s="178"/>
      <c r="F996" s="229"/>
      <c r="G996" s="290"/>
      <c r="H996" s="162"/>
      <c r="I996" s="139"/>
      <c r="J996" s="575"/>
      <c r="K996" s="342"/>
      <c r="L996" s="342"/>
      <c r="M996" s="342"/>
      <c r="N996" s="742"/>
    </row>
    <row r="997" spans="1:14" s="126" customFormat="1" ht="18" customHeight="1">
      <c r="A997" s="270"/>
      <c r="B997" s="270"/>
      <c r="C997" s="270"/>
      <c r="D997" s="316"/>
      <c r="E997" s="316"/>
      <c r="F997" s="322"/>
      <c r="G997" s="289"/>
      <c r="H997" s="296"/>
      <c r="I997" s="289" t="s">
        <v>1791</v>
      </c>
      <c r="J997" s="577">
        <f>SUM(J995:J996)</f>
        <v>15500</v>
      </c>
      <c r="K997" s="577">
        <f>SUM(K995:K996)</f>
        <v>15500</v>
      </c>
      <c r="L997" s="577">
        <f>SUM(L995:L996)</f>
        <v>24190</v>
      </c>
      <c r="M997" s="577">
        <f>SUM(M995:M996)</f>
        <v>24182</v>
      </c>
      <c r="N997" s="745">
        <f>M997/L997*100</f>
        <v>99.96692848284415</v>
      </c>
    </row>
    <row r="998" spans="1:14" ht="9" customHeight="1">
      <c r="A998" s="253"/>
      <c r="B998" s="270"/>
      <c r="C998" s="86"/>
      <c r="D998" s="309"/>
      <c r="E998" s="178"/>
      <c r="F998" s="225"/>
      <c r="G998" s="287"/>
      <c r="H998" s="162"/>
      <c r="I998" s="140"/>
      <c r="J998" s="578"/>
      <c r="K998" s="201"/>
      <c r="L998" s="201"/>
      <c r="M998" s="201"/>
      <c r="N998" s="744"/>
    </row>
    <row r="999" spans="1:14" ht="14.25" customHeight="1">
      <c r="A999" s="253"/>
      <c r="B999" s="270">
        <v>2</v>
      </c>
      <c r="C999" s="86">
        <v>2</v>
      </c>
      <c r="D999" s="309"/>
      <c r="E999" s="178"/>
      <c r="F999" s="224"/>
      <c r="G999" s="288" t="s">
        <v>1631</v>
      </c>
      <c r="H999" s="162"/>
      <c r="I999" s="139"/>
      <c r="J999" s="575"/>
      <c r="K999" s="342"/>
      <c r="L999" s="342"/>
      <c r="M999" s="342"/>
      <c r="N999" s="742"/>
    </row>
    <row r="1000" spans="1:14" ht="14.25" customHeight="1">
      <c r="A1000" s="253"/>
      <c r="B1000" s="270"/>
      <c r="C1000" s="86"/>
      <c r="D1000" s="309">
        <v>1</v>
      </c>
      <c r="E1000" s="178"/>
      <c r="F1000" s="224"/>
      <c r="G1000" s="287"/>
      <c r="H1000" s="162" t="s">
        <v>1761</v>
      </c>
      <c r="I1000" s="139"/>
      <c r="J1000" s="575"/>
      <c r="K1000" s="342"/>
      <c r="L1000" s="342"/>
      <c r="M1000" s="342"/>
      <c r="N1000" s="742"/>
    </row>
    <row r="1001" spans="1:14" ht="14.25" customHeight="1">
      <c r="A1001" s="253"/>
      <c r="B1001" s="270"/>
      <c r="C1001" s="86"/>
      <c r="D1001" s="309"/>
      <c r="E1001" s="178">
        <v>3</v>
      </c>
      <c r="F1001" s="224"/>
      <c r="G1001" s="287"/>
      <c r="H1001" s="162"/>
      <c r="I1001" s="139" t="s">
        <v>1764</v>
      </c>
      <c r="J1001" s="575">
        <v>7500</v>
      </c>
      <c r="K1001" s="342">
        <v>1000</v>
      </c>
      <c r="L1001" s="330">
        <v>7000</v>
      </c>
      <c r="M1001" s="330">
        <v>7000</v>
      </c>
      <c r="N1001" s="735">
        <f>M1001/L1001*100</f>
        <v>100</v>
      </c>
    </row>
    <row r="1002" spans="1:14" ht="14.25" customHeight="1">
      <c r="A1002" s="253"/>
      <c r="B1002" s="270"/>
      <c r="C1002" s="86"/>
      <c r="D1002" s="309"/>
      <c r="E1002" s="178">
        <v>5</v>
      </c>
      <c r="F1002" s="224"/>
      <c r="G1002" s="287"/>
      <c r="H1002" s="162"/>
      <c r="I1002" s="139" t="s">
        <v>1770</v>
      </c>
      <c r="J1002" s="575"/>
      <c r="K1002" s="342">
        <v>300</v>
      </c>
      <c r="L1002" s="330">
        <v>300</v>
      </c>
      <c r="M1002" s="330">
        <v>300</v>
      </c>
      <c r="N1002" s="735">
        <f>M1002/L1002*100</f>
        <v>100</v>
      </c>
    </row>
    <row r="1003" spans="1:14" ht="11.25" customHeight="1">
      <c r="A1003" s="253"/>
      <c r="B1003" s="270"/>
      <c r="C1003" s="86"/>
      <c r="D1003" s="309"/>
      <c r="E1003" s="178"/>
      <c r="F1003" s="224"/>
      <c r="G1003" s="287"/>
      <c r="H1003" s="162"/>
      <c r="I1003" s="139"/>
      <c r="J1003" s="575"/>
      <c r="K1003" s="342"/>
      <c r="L1003" s="342"/>
      <c r="M1003" s="342"/>
      <c r="N1003" s="742"/>
    </row>
    <row r="1004" spans="1:14" s="126" customFormat="1" ht="14.25" customHeight="1">
      <c r="A1004" s="270"/>
      <c r="B1004" s="270"/>
      <c r="C1004" s="270"/>
      <c r="D1004" s="316"/>
      <c r="E1004" s="316"/>
      <c r="F1004" s="322"/>
      <c r="G1004" s="289"/>
      <c r="H1004" s="296"/>
      <c r="I1004" s="289" t="s">
        <v>1791</v>
      </c>
      <c r="J1004" s="577">
        <f>SUM(J998:J1003)</f>
        <v>7500</v>
      </c>
      <c r="K1004" s="577">
        <f>SUM(K998:K1003)</f>
        <v>1300</v>
      </c>
      <c r="L1004" s="577">
        <f>SUM(L998:L1003)</f>
        <v>7300</v>
      </c>
      <c r="M1004" s="577">
        <f>SUM(M998:M1003)</f>
        <v>7300</v>
      </c>
      <c r="N1004" s="745">
        <f>M1004/L1004*100</f>
        <v>100</v>
      </c>
    </row>
    <row r="1005" spans="1:14" ht="7.5" customHeight="1">
      <c r="A1005" s="253"/>
      <c r="B1005" s="270"/>
      <c r="C1005" s="86"/>
      <c r="D1005" s="309"/>
      <c r="E1005" s="178"/>
      <c r="F1005" s="229"/>
      <c r="G1005" s="290"/>
      <c r="H1005" s="162"/>
      <c r="I1005" s="139"/>
      <c r="J1005" s="575"/>
      <c r="K1005" s="342"/>
      <c r="L1005" s="342"/>
      <c r="M1005" s="342"/>
      <c r="N1005" s="742"/>
    </row>
    <row r="1006" spans="1:14" ht="15" customHeight="1">
      <c r="A1006" s="253"/>
      <c r="B1006" s="270">
        <v>3</v>
      </c>
      <c r="C1006" s="86">
        <v>2</v>
      </c>
      <c r="D1006" s="309"/>
      <c r="E1006" s="178"/>
      <c r="F1006" s="224"/>
      <c r="G1006" s="288" t="s">
        <v>1632</v>
      </c>
      <c r="H1006" s="162"/>
      <c r="I1006" s="139"/>
      <c r="J1006" s="575"/>
      <c r="K1006" s="342"/>
      <c r="L1006" s="342"/>
      <c r="M1006" s="342"/>
      <c r="N1006" s="742"/>
    </row>
    <row r="1007" spans="1:14" ht="15" customHeight="1">
      <c r="A1007" s="253"/>
      <c r="B1007" s="270"/>
      <c r="C1007" s="86"/>
      <c r="D1007" s="309">
        <v>1</v>
      </c>
      <c r="E1007" s="178"/>
      <c r="F1007" s="224"/>
      <c r="G1007" s="287"/>
      <c r="H1007" s="162" t="s">
        <v>1761</v>
      </c>
      <c r="I1007" s="139"/>
      <c r="J1007" s="575"/>
      <c r="K1007" s="342"/>
      <c r="L1007" s="342"/>
      <c r="M1007" s="342"/>
      <c r="N1007" s="742"/>
    </row>
    <row r="1008" spans="1:14" ht="15" customHeight="1">
      <c r="A1008" s="253"/>
      <c r="B1008" s="270"/>
      <c r="C1008" s="86"/>
      <c r="D1008" s="309"/>
      <c r="E1008" s="178">
        <v>3</v>
      </c>
      <c r="F1008" s="224"/>
      <c r="G1008" s="287"/>
      <c r="H1008" s="162"/>
      <c r="I1008" s="139" t="s">
        <v>1764</v>
      </c>
      <c r="J1008" s="575">
        <v>5000</v>
      </c>
      <c r="K1008" s="575">
        <v>5000</v>
      </c>
      <c r="L1008" s="575">
        <v>3000</v>
      </c>
      <c r="M1008" s="575">
        <v>3000</v>
      </c>
      <c r="N1008" s="735">
        <f>M1008/L1008*100</f>
        <v>100</v>
      </c>
    </row>
    <row r="1009" spans="1:14" ht="8.25" customHeight="1">
      <c r="A1009" s="253"/>
      <c r="B1009" s="270"/>
      <c r="C1009" s="86"/>
      <c r="D1009" s="309"/>
      <c r="E1009" s="178"/>
      <c r="F1009" s="224"/>
      <c r="G1009" s="287"/>
      <c r="H1009" s="162"/>
      <c r="I1009" s="139"/>
      <c r="J1009" s="575"/>
      <c r="K1009" s="342"/>
      <c r="L1009" s="342"/>
      <c r="M1009" s="342"/>
      <c r="N1009" s="742"/>
    </row>
    <row r="1010" spans="1:14" s="126" customFormat="1" ht="15" customHeight="1">
      <c r="A1010" s="270"/>
      <c r="B1010" s="270"/>
      <c r="C1010" s="270"/>
      <c r="D1010" s="316"/>
      <c r="E1010" s="316"/>
      <c r="F1010" s="322"/>
      <c r="G1010" s="289"/>
      <c r="H1010" s="296"/>
      <c r="I1010" s="289" t="s">
        <v>1791</v>
      </c>
      <c r="J1010" s="577">
        <f>SUM(J1005:J1009)</f>
        <v>5000</v>
      </c>
      <c r="K1010" s="577">
        <f>SUM(K1005:K1009)</f>
        <v>5000</v>
      </c>
      <c r="L1010" s="577">
        <f>SUM(L1005:L1009)</f>
        <v>3000</v>
      </c>
      <c r="M1010" s="577">
        <f>SUM(M1005:M1009)</f>
        <v>3000</v>
      </c>
      <c r="N1010" s="745">
        <f>M1010/L1010*100</f>
        <v>100</v>
      </c>
    </row>
    <row r="1011" spans="1:14" ht="6.75" customHeight="1">
      <c r="A1011" s="253"/>
      <c r="B1011" s="270"/>
      <c r="C1011" s="86"/>
      <c r="D1011" s="309"/>
      <c r="E1011" s="178"/>
      <c r="F1011" s="224"/>
      <c r="G1011" s="287"/>
      <c r="H1011" s="162"/>
      <c r="I1011" s="140"/>
      <c r="J1011" s="578"/>
      <c r="K1011" s="201"/>
      <c r="L1011" s="201"/>
      <c r="M1011" s="201"/>
      <c r="N1011" s="744"/>
    </row>
    <row r="1012" spans="1:14" ht="15" customHeight="1">
      <c r="A1012" s="253"/>
      <c r="B1012" s="270">
        <v>4</v>
      </c>
      <c r="C1012" s="86">
        <v>2</v>
      </c>
      <c r="D1012" s="309"/>
      <c r="E1012" s="178"/>
      <c r="F1012" s="224"/>
      <c r="G1012" s="288" t="s">
        <v>1633</v>
      </c>
      <c r="H1012" s="162"/>
      <c r="I1012" s="139"/>
      <c r="J1012" s="575"/>
      <c r="K1012" s="342"/>
      <c r="L1012" s="342"/>
      <c r="M1012" s="342"/>
      <c r="N1012" s="742"/>
    </row>
    <row r="1013" spans="1:14" ht="15" customHeight="1">
      <c r="A1013" s="253"/>
      <c r="B1013" s="270"/>
      <c r="C1013" s="86"/>
      <c r="D1013" s="309">
        <v>1</v>
      </c>
      <c r="E1013" s="178"/>
      <c r="F1013" s="224"/>
      <c r="G1013" s="287"/>
      <c r="H1013" s="162" t="s">
        <v>1761</v>
      </c>
      <c r="I1013" s="139"/>
      <c r="J1013" s="575"/>
      <c r="K1013" s="342"/>
      <c r="L1013" s="342"/>
      <c r="M1013" s="342"/>
      <c r="N1013" s="742"/>
    </row>
    <row r="1014" spans="1:14" ht="15" customHeight="1">
      <c r="A1014" s="253"/>
      <c r="B1014" s="270"/>
      <c r="C1014" s="86"/>
      <c r="D1014" s="309"/>
      <c r="E1014" s="178">
        <v>3</v>
      </c>
      <c r="F1014" s="224"/>
      <c r="G1014" s="287"/>
      <c r="H1014" s="162"/>
      <c r="I1014" s="139" t="s">
        <v>1764</v>
      </c>
      <c r="J1014" s="575">
        <v>4000</v>
      </c>
      <c r="K1014" s="342"/>
      <c r="L1014" s="330">
        <v>12801</v>
      </c>
      <c r="M1014" s="330">
        <v>12800</v>
      </c>
      <c r="N1014" s="735">
        <f>M1014/L1014*100</f>
        <v>99.99218811030389</v>
      </c>
    </row>
    <row r="1015" spans="1:14" ht="15" customHeight="1">
      <c r="A1015" s="253"/>
      <c r="B1015" s="270"/>
      <c r="C1015" s="86"/>
      <c r="D1015" s="309"/>
      <c r="E1015" s="178">
        <v>5</v>
      </c>
      <c r="F1015" s="224"/>
      <c r="G1015" s="287"/>
      <c r="H1015" s="162"/>
      <c r="I1015" s="139" t="s">
        <v>1770</v>
      </c>
      <c r="J1015" s="575"/>
      <c r="K1015" s="342"/>
      <c r="L1015" s="330">
        <v>500</v>
      </c>
      <c r="M1015" s="330">
        <v>500</v>
      </c>
      <c r="N1015" s="735">
        <f>M1015/L1015*100</f>
        <v>100</v>
      </c>
    </row>
    <row r="1016" spans="1:14" ht="6" customHeight="1">
      <c r="A1016" s="253"/>
      <c r="B1016" s="270"/>
      <c r="C1016" s="86"/>
      <c r="D1016" s="309"/>
      <c r="E1016" s="178"/>
      <c r="F1016" s="224"/>
      <c r="G1016" s="287"/>
      <c r="H1016" s="162"/>
      <c r="I1016" s="139"/>
      <c r="J1016" s="575"/>
      <c r="K1016" s="342"/>
      <c r="L1016" s="342"/>
      <c r="M1016" s="342"/>
      <c r="N1016" s="742"/>
    </row>
    <row r="1017" spans="1:14" s="126" customFormat="1" ht="15" customHeight="1">
      <c r="A1017" s="270"/>
      <c r="B1017" s="270"/>
      <c r="C1017" s="270"/>
      <c r="D1017" s="316"/>
      <c r="E1017" s="316"/>
      <c r="F1017" s="322"/>
      <c r="G1017" s="289"/>
      <c r="H1017" s="296"/>
      <c r="I1017" s="289" t="s">
        <v>1791</v>
      </c>
      <c r="J1017" s="577">
        <f>SUM(J1011:J1016)</f>
        <v>4000</v>
      </c>
      <c r="K1017" s="577">
        <f>SUM(K1011:K1016)</f>
        <v>0</v>
      </c>
      <c r="L1017" s="577">
        <f>SUM(L1011:L1016)</f>
        <v>13301</v>
      </c>
      <c r="M1017" s="577">
        <f>SUM(M1011:M1016)</f>
        <v>13300</v>
      </c>
      <c r="N1017" s="745">
        <f>M1017/L1017*100</f>
        <v>99.9924817682881</v>
      </c>
    </row>
    <row r="1018" spans="1:14" ht="6" customHeight="1">
      <c r="A1018" s="253"/>
      <c r="B1018" s="270"/>
      <c r="C1018" s="86"/>
      <c r="D1018" s="309"/>
      <c r="E1018" s="178"/>
      <c r="F1018" s="224"/>
      <c r="G1018" s="287"/>
      <c r="H1018" s="162"/>
      <c r="I1018" s="140"/>
      <c r="J1018" s="578"/>
      <c r="K1018" s="201"/>
      <c r="L1018" s="201"/>
      <c r="M1018" s="201"/>
      <c r="N1018" s="744"/>
    </row>
    <row r="1019" spans="1:14" ht="15" customHeight="1">
      <c r="A1019" s="253"/>
      <c r="B1019" s="270">
        <v>5</v>
      </c>
      <c r="C1019" s="86">
        <v>2</v>
      </c>
      <c r="D1019" s="309"/>
      <c r="E1019" s="178"/>
      <c r="F1019" s="224"/>
      <c r="G1019" s="288" t="s">
        <v>562</v>
      </c>
      <c r="H1019" s="162"/>
      <c r="I1019" s="139"/>
      <c r="J1019" s="575"/>
      <c r="K1019" s="342"/>
      <c r="L1019" s="342"/>
      <c r="M1019" s="342"/>
      <c r="N1019" s="742"/>
    </row>
    <row r="1020" spans="1:14" ht="15" customHeight="1">
      <c r="A1020" s="253"/>
      <c r="B1020" s="270"/>
      <c r="C1020" s="86"/>
      <c r="D1020" s="309">
        <v>1</v>
      </c>
      <c r="E1020" s="178"/>
      <c r="F1020" s="224"/>
      <c r="G1020" s="287"/>
      <c r="H1020" s="162" t="s">
        <v>1761</v>
      </c>
      <c r="I1020" s="139"/>
      <c r="J1020" s="575"/>
      <c r="K1020" s="342"/>
      <c r="L1020" s="342"/>
      <c r="M1020" s="342"/>
      <c r="N1020" s="742"/>
    </row>
    <row r="1021" spans="1:14" ht="15" customHeight="1">
      <c r="A1021" s="253"/>
      <c r="B1021" s="270"/>
      <c r="C1021" s="86"/>
      <c r="D1021" s="309"/>
      <c r="E1021" s="178">
        <v>1</v>
      </c>
      <c r="F1021" s="224"/>
      <c r="G1021" s="287"/>
      <c r="H1021" s="162"/>
      <c r="I1021" s="139" t="s">
        <v>1762</v>
      </c>
      <c r="J1021" s="575"/>
      <c r="K1021" s="342">
        <v>145</v>
      </c>
      <c r="L1021" s="342">
        <v>145</v>
      </c>
      <c r="M1021" s="342">
        <v>145</v>
      </c>
      <c r="N1021" s="735">
        <f>M1021/L1021*100</f>
        <v>100</v>
      </c>
    </row>
    <row r="1022" spans="1:14" ht="15" customHeight="1">
      <c r="A1022" s="253"/>
      <c r="B1022" s="270"/>
      <c r="C1022" s="86"/>
      <c r="D1022" s="309"/>
      <c r="E1022" s="178">
        <v>2</v>
      </c>
      <c r="F1022" s="224"/>
      <c r="G1022" s="287"/>
      <c r="H1022" s="162"/>
      <c r="I1022" s="139" t="s">
        <v>1763</v>
      </c>
      <c r="J1022" s="575"/>
      <c r="K1022" s="342">
        <v>42</v>
      </c>
      <c r="L1022" s="342">
        <v>42</v>
      </c>
      <c r="M1022" s="342">
        <v>42</v>
      </c>
      <c r="N1022" s="735">
        <f>M1022/L1022*100</f>
        <v>100</v>
      </c>
    </row>
    <row r="1023" spans="1:14" ht="15" customHeight="1">
      <c r="A1023" s="253"/>
      <c r="B1023" s="270"/>
      <c r="C1023" s="86"/>
      <c r="D1023" s="309"/>
      <c r="E1023" s="178">
        <v>3</v>
      </c>
      <c r="F1023" s="224"/>
      <c r="G1023" s="287"/>
      <c r="H1023" s="162"/>
      <c r="I1023" s="139" t="s">
        <v>1764</v>
      </c>
      <c r="J1023" s="575"/>
      <c r="K1023" s="342">
        <v>221</v>
      </c>
      <c r="L1023" s="342">
        <v>260</v>
      </c>
      <c r="M1023" s="342">
        <v>260</v>
      </c>
      <c r="N1023" s="735">
        <f>M1023/L1023*100</f>
        <v>100</v>
      </c>
    </row>
    <row r="1024" spans="1:14" ht="6" customHeight="1">
      <c r="A1024" s="253"/>
      <c r="B1024" s="270"/>
      <c r="C1024" s="86"/>
      <c r="D1024" s="309"/>
      <c r="E1024" s="178"/>
      <c r="F1024" s="224"/>
      <c r="G1024" s="287"/>
      <c r="H1024" s="162"/>
      <c r="I1024" s="139"/>
      <c r="J1024" s="575"/>
      <c r="K1024" s="342"/>
      <c r="L1024" s="342"/>
      <c r="M1024" s="342"/>
      <c r="N1024" s="742"/>
    </row>
    <row r="1025" spans="1:14" s="126" customFormat="1" ht="15" customHeight="1">
      <c r="A1025" s="270"/>
      <c r="B1025" s="270"/>
      <c r="C1025" s="270"/>
      <c r="D1025" s="316"/>
      <c r="E1025" s="316"/>
      <c r="F1025" s="322"/>
      <c r="G1025" s="289"/>
      <c r="H1025" s="296"/>
      <c r="I1025" s="289" t="s">
        <v>1791</v>
      </c>
      <c r="J1025" s="577"/>
      <c r="K1025" s="344">
        <f>SUM(K1018:K1024)</f>
        <v>408</v>
      </c>
      <c r="L1025" s="577">
        <f>SUM(L1019:L1024)</f>
        <v>447</v>
      </c>
      <c r="M1025" s="577">
        <f>SUM(M1019:M1024)</f>
        <v>447</v>
      </c>
      <c r="N1025" s="745">
        <f>M1025/L1025*100</f>
        <v>100</v>
      </c>
    </row>
    <row r="1026" spans="1:14" ht="12.75" customHeight="1">
      <c r="A1026" s="253"/>
      <c r="B1026" s="270"/>
      <c r="C1026" s="86"/>
      <c r="D1026" s="309"/>
      <c r="E1026" s="178"/>
      <c r="F1026" s="225"/>
      <c r="G1026" s="287"/>
      <c r="H1026" s="162"/>
      <c r="I1026" s="140"/>
      <c r="J1026" s="578"/>
      <c r="K1026" s="201"/>
      <c r="L1026" s="201"/>
      <c r="M1026" s="201"/>
      <c r="N1026" s="744"/>
    </row>
    <row r="1027" spans="1:14" ht="15" customHeight="1">
      <c r="A1027" s="253"/>
      <c r="B1027" s="270">
        <v>6</v>
      </c>
      <c r="C1027" s="86">
        <v>2</v>
      </c>
      <c r="D1027" s="309"/>
      <c r="E1027" s="178"/>
      <c r="F1027" s="224"/>
      <c r="G1027" s="288" t="s">
        <v>563</v>
      </c>
      <c r="H1027" s="162"/>
      <c r="I1027" s="139"/>
      <c r="J1027" s="575"/>
      <c r="K1027" s="342"/>
      <c r="L1027" s="342"/>
      <c r="M1027" s="342"/>
      <c r="N1027" s="742"/>
    </row>
    <row r="1028" spans="1:14" ht="15" customHeight="1">
      <c r="A1028" s="253"/>
      <c r="B1028" s="270"/>
      <c r="C1028" s="86"/>
      <c r="D1028" s="309">
        <v>1</v>
      </c>
      <c r="E1028" s="178"/>
      <c r="F1028" s="224"/>
      <c r="G1028" s="287"/>
      <c r="H1028" s="162" t="s">
        <v>1761</v>
      </c>
      <c r="I1028" s="139"/>
      <c r="J1028" s="575"/>
      <c r="K1028" s="342"/>
      <c r="L1028" s="342"/>
      <c r="M1028" s="342"/>
      <c r="N1028" s="742"/>
    </row>
    <row r="1029" spans="1:14" ht="15" customHeight="1">
      <c r="A1029" s="253"/>
      <c r="B1029" s="270"/>
      <c r="C1029" s="86"/>
      <c r="D1029" s="309"/>
      <c r="E1029" s="178">
        <v>3</v>
      </c>
      <c r="F1029" s="224"/>
      <c r="G1029" s="287"/>
      <c r="H1029" s="162"/>
      <c r="I1029" s="139" t="s">
        <v>1764</v>
      </c>
      <c r="J1029" s="575"/>
      <c r="K1029" s="342">
        <v>200</v>
      </c>
      <c r="L1029" s="330">
        <v>200</v>
      </c>
      <c r="M1029" s="330">
        <v>200</v>
      </c>
      <c r="N1029" s="735">
        <f>M1029/L1029*100</f>
        <v>100</v>
      </c>
    </row>
    <row r="1030" spans="1:14" ht="9.75" customHeight="1">
      <c r="A1030" s="253"/>
      <c r="B1030" s="270"/>
      <c r="C1030" s="86"/>
      <c r="D1030" s="309"/>
      <c r="E1030" s="178"/>
      <c r="F1030" s="224"/>
      <c r="G1030" s="287"/>
      <c r="H1030" s="162"/>
      <c r="I1030" s="139"/>
      <c r="J1030" s="575"/>
      <c r="K1030" s="342"/>
      <c r="L1030" s="342"/>
      <c r="M1030" s="342"/>
      <c r="N1030" s="742"/>
    </row>
    <row r="1031" spans="1:14" s="126" customFormat="1" ht="18.75" customHeight="1">
      <c r="A1031" s="270"/>
      <c r="B1031" s="270"/>
      <c r="C1031" s="270"/>
      <c r="D1031" s="316"/>
      <c r="E1031" s="316"/>
      <c r="F1031" s="322"/>
      <c r="G1031" s="289"/>
      <c r="H1031" s="296"/>
      <c r="I1031" s="289" t="s">
        <v>1791</v>
      </c>
      <c r="J1031" s="577"/>
      <c r="K1031" s="344">
        <f>SUM(K1026:K1030)</f>
        <v>200</v>
      </c>
      <c r="L1031" s="344">
        <f>SUM(L1029:L1030)</f>
        <v>200</v>
      </c>
      <c r="M1031" s="344">
        <f>SUM(M1029:M1030)</f>
        <v>200</v>
      </c>
      <c r="N1031" s="745">
        <f>M1031/L1031*100</f>
        <v>100</v>
      </c>
    </row>
    <row r="1032" spans="1:14" ht="22.5" customHeight="1">
      <c r="A1032" s="253"/>
      <c r="B1032" s="270"/>
      <c r="C1032" s="86"/>
      <c r="D1032" s="309"/>
      <c r="E1032" s="178"/>
      <c r="F1032" s="225"/>
      <c r="G1032" s="287"/>
      <c r="H1032" s="162"/>
      <c r="I1032" s="140"/>
      <c r="J1032" s="578"/>
      <c r="K1032" s="201"/>
      <c r="L1032" s="201"/>
      <c r="M1032" s="201"/>
      <c r="N1032" s="744"/>
    </row>
    <row r="1033" spans="1:14" s="107" customFormat="1" ht="15" customHeight="1">
      <c r="A1033" s="253"/>
      <c r="B1033" s="253"/>
      <c r="C1033" s="253"/>
      <c r="D1033" s="321"/>
      <c r="E1033" s="321"/>
      <c r="F1033" s="227"/>
      <c r="G1033" s="227"/>
      <c r="H1033" s="233"/>
      <c r="I1033" s="227" t="s">
        <v>1773</v>
      </c>
      <c r="J1033" s="579">
        <f>SUM(J993:J1032)/2</f>
        <v>32000</v>
      </c>
      <c r="K1033" s="579">
        <f>SUM(K993:K1032)/2</f>
        <v>22408</v>
      </c>
      <c r="L1033" s="579">
        <f>SUM(L993:L1032)/2</f>
        <v>48438</v>
      </c>
      <c r="M1033" s="579">
        <f>SUM(M993:M1032)/2</f>
        <v>48429</v>
      </c>
      <c r="N1033" s="746">
        <f>M1033/L1033*100</f>
        <v>99.98141954663694</v>
      </c>
    </row>
    <row r="1034" spans="1:14" ht="15" customHeight="1">
      <c r="A1034" s="253"/>
      <c r="B1034" s="270"/>
      <c r="C1034" s="86"/>
      <c r="D1034" s="309"/>
      <c r="E1034" s="178"/>
      <c r="F1034" s="225"/>
      <c r="G1034" s="287"/>
      <c r="H1034" s="162"/>
      <c r="I1034" s="140"/>
      <c r="J1034" s="578"/>
      <c r="K1034" s="201"/>
      <c r="L1034" s="201"/>
      <c r="M1034" s="201"/>
      <c r="N1034" s="744"/>
    </row>
    <row r="1035" spans="1:14" ht="15" customHeight="1">
      <c r="A1035" s="254">
        <v>13</v>
      </c>
      <c r="B1035" s="271"/>
      <c r="C1035" s="89"/>
      <c r="D1035" s="310"/>
      <c r="E1035" s="179"/>
      <c r="F1035" s="229" t="s">
        <v>1860</v>
      </c>
      <c r="G1035" s="290"/>
      <c r="H1035" s="164"/>
      <c r="I1035" s="139"/>
      <c r="J1035" s="575"/>
      <c r="K1035" s="342"/>
      <c r="L1035" s="342"/>
      <c r="M1035" s="342"/>
      <c r="N1035" s="742"/>
    </row>
    <row r="1036" spans="1:14" ht="15" customHeight="1">
      <c r="A1036" s="253"/>
      <c r="B1036" s="270">
        <v>1</v>
      </c>
      <c r="C1036" s="86">
        <v>2</v>
      </c>
      <c r="D1036" s="309"/>
      <c r="E1036" s="178"/>
      <c r="F1036" s="224"/>
      <c r="G1036" s="288" t="s">
        <v>1865</v>
      </c>
      <c r="H1036" s="162"/>
      <c r="I1036" s="139"/>
      <c r="J1036" s="575"/>
      <c r="K1036" s="342"/>
      <c r="L1036" s="342"/>
      <c r="M1036" s="342"/>
      <c r="N1036" s="742"/>
    </row>
    <row r="1037" spans="1:14" ht="15" customHeight="1">
      <c r="A1037" s="253"/>
      <c r="B1037" s="270"/>
      <c r="C1037" s="86"/>
      <c r="D1037" s="309">
        <v>1</v>
      </c>
      <c r="E1037" s="178"/>
      <c r="F1037" s="224"/>
      <c r="G1037" s="287"/>
      <c r="H1037" s="162" t="s">
        <v>1761</v>
      </c>
      <c r="I1037" s="139"/>
      <c r="J1037" s="575"/>
      <c r="K1037" s="342"/>
      <c r="L1037" s="342"/>
      <c r="M1037" s="342"/>
      <c r="N1037" s="742"/>
    </row>
    <row r="1038" spans="1:14" ht="15" customHeight="1">
      <c r="A1038" s="253"/>
      <c r="B1038" s="270"/>
      <c r="C1038" s="86"/>
      <c r="D1038" s="309"/>
      <c r="E1038" s="178">
        <v>1</v>
      </c>
      <c r="F1038" s="224"/>
      <c r="G1038" s="287"/>
      <c r="H1038" s="162"/>
      <c r="I1038" s="139" t="s">
        <v>1762</v>
      </c>
      <c r="J1038" s="575">
        <v>100</v>
      </c>
      <c r="K1038" s="575">
        <v>100</v>
      </c>
      <c r="L1038" s="575">
        <v>100</v>
      </c>
      <c r="M1038" s="575">
        <v>100</v>
      </c>
      <c r="N1038" s="735">
        <f>M1038/L1038*100</f>
        <v>100</v>
      </c>
    </row>
    <row r="1039" spans="1:14" ht="15" customHeight="1">
      <c r="A1039" s="253"/>
      <c r="B1039" s="270"/>
      <c r="C1039" s="86"/>
      <c r="D1039" s="309"/>
      <c r="E1039" s="178">
        <v>2</v>
      </c>
      <c r="F1039" s="224"/>
      <c r="G1039" s="287"/>
      <c r="H1039" s="162"/>
      <c r="I1039" s="139" t="s">
        <v>1763</v>
      </c>
      <c r="J1039" s="575">
        <v>11</v>
      </c>
      <c r="K1039" s="575">
        <v>11</v>
      </c>
      <c r="L1039" s="575">
        <v>11</v>
      </c>
      <c r="M1039" s="575">
        <v>11</v>
      </c>
      <c r="N1039" s="735">
        <f>M1039/L1039*100</f>
        <v>100</v>
      </c>
    </row>
    <row r="1040" spans="1:14" ht="6.75" customHeight="1">
      <c r="A1040" s="253"/>
      <c r="B1040" s="270"/>
      <c r="C1040" s="86"/>
      <c r="D1040" s="309"/>
      <c r="E1040" s="178"/>
      <c r="F1040" s="224"/>
      <c r="G1040" s="287"/>
      <c r="H1040" s="162"/>
      <c r="I1040" s="139"/>
      <c r="J1040" s="575"/>
      <c r="K1040" s="342"/>
      <c r="L1040" s="342"/>
      <c r="M1040" s="342"/>
      <c r="N1040" s="742"/>
    </row>
    <row r="1041" spans="1:14" s="126" customFormat="1" ht="15" customHeight="1">
      <c r="A1041" s="270"/>
      <c r="B1041" s="270"/>
      <c r="C1041" s="270"/>
      <c r="D1041" s="316"/>
      <c r="E1041" s="316"/>
      <c r="F1041" s="322"/>
      <c r="G1041" s="289"/>
      <c r="H1041" s="296"/>
      <c r="I1041" s="289" t="s">
        <v>1791</v>
      </c>
      <c r="J1041" s="577">
        <f>SUM(J1038:J1040)</f>
        <v>111</v>
      </c>
      <c r="K1041" s="577">
        <f>SUM(K1038:K1040)</f>
        <v>111</v>
      </c>
      <c r="L1041" s="577">
        <f>SUM(L1038:L1040)</f>
        <v>111</v>
      </c>
      <c r="M1041" s="577">
        <f>SUM(M1038:M1040)</f>
        <v>111</v>
      </c>
      <c r="N1041" s="745">
        <f>M1041/L1041*100</f>
        <v>100</v>
      </c>
    </row>
    <row r="1042" spans="1:14" ht="3.75" customHeight="1">
      <c r="A1042" s="253"/>
      <c r="B1042" s="270"/>
      <c r="C1042" s="86"/>
      <c r="D1042" s="309"/>
      <c r="E1042" s="178"/>
      <c r="F1042" s="224"/>
      <c r="G1042" s="287"/>
      <c r="H1042" s="162"/>
      <c r="I1042" s="140"/>
      <c r="J1042" s="578"/>
      <c r="K1042" s="201"/>
      <c r="L1042" s="201"/>
      <c r="M1042" s="201"/>
      <c r="N1042" s="744"/>
    </row>
    <row r="1043" spans="1:14" ht="13.5" customHeight="1">
      <c r="A1043" s="253"/>
      <c r="B1043" s="270">
        <v>2</v>
      </c>
      <c r="C1043" s="86">
        <v>2</v>
      </c>
      <c r="D1043" s="309"/>
      <c r="E1043" s="178"/>
      <c r="F1043" s="224"/>
      <c r="G1043" s="288" t="s">
        <v>1866</v>
      </c>
      <c r="H1043" s="162"/>
      <c r="I1043" s="139"/>
      <c r="J1043" s="575"/>
      <c r="K1043" s="342"/>
      <c r="L1043" s="342"/>
      <c r="M1043" s="342"/>
      <c r="N1043" s="742"/>
    </row>
    <row r="1044" spans="1:14" ht="13.5" customHeight="1">
      <c r="A1044" s="253"/>
      <c r="B1044" s="270"/>
      <c r="C1044" s="86"/>
      <c r="D1044" s="309">
        <v>1</v>
      </c>
      <c r="E1044" s="178"/>
      <c r="F1044" s="224"/>
      <c r="G1044" s="287"/>
      <c r="H1044" s="162" t="s">
        <v>1761</v>
      </c>
      <c r="I1044" s="139"/>
      <c r="J1044" s="575"/>
      <c r="K1044" s="342"/>
      <c r="L1044" s="342"/>
      <c r="M1044" s="342"/>
      <c r="N1044" s="742"/>
    </row>
    <row r="1045" spans="1:14" ht="13.5" customHeight="1">
      <c r="A1045" s="253"/>
      <c r="B1045" s="270"/>
      <c r="C1045" s="86"/>
      <c r="D1045" s="309"/>
      <c r="E1045" s="178">
        <v>1</v>
      </c>
      <c r="F1045" s="224"/>
      <c r="G1045" s="287"/>
      <c r="H1045" s="162"/>
      <c r="I1045" s="139" t="s">
        <v>1762</v>
      </c>
      <c r="J1045" s="575">
        <v>220</v>
      </c>
      <c r="K1045" s="575">
        <v>220</v>
      </c>
      <c r="L1045" s="575">
        <v>220</v>
      </c>
      <c r="M1045" s="575">
        <v>220</v>
      </c>
      <c r="N1045" s="735">
        <f>M1045/L1045*100</f>
        <v>100</v>
      </c>
    </row>
    <row r="1046" spans="1:14" ht="13.5" customHeight="1">
      <c r="A1046" s="253"/>
      <c r="B1046" s="270"/>
      <c r="C1046" s="86"/>
      <c r="D1046" s="309"/>
      <c r="E1046" s="178">
        <v>2</v>
      </c>
      <c r="F1046" s="224"/>
      <c r="G1046" s="287"/>
      <c r="H1046" s="162"/>
      <c r="I1046" s="139" t="s">
        <v>1763</v>
      </c>
      <c r="J1046" s="575">
        <v>24</v>
      </c>
      <c r="K1046" s="575">
        <v>24</v>
      </c>
      <c r="L1046" s="575">
        <v>24</v>
      </c>
      <c r="M1046" s="575">
        <v>24</v>
      </c>
      <c r="N1046" s="735">
        <f>M1046/L1046*100</f>
        <v>100</v>
      </c>
    </row>
    <row r="1047" spans="1:14" ht="13.5" customHeight="1">
      <c r="A1047" s="253"/>
      <c r="B1047" s="270"/>
      <c r="C1047" s="86"/>
      <c r="D1047" s="309"/>
      <c r="E1047" s="178"/>
      <c r="F1047" s="224"/>
      <c r="G1047" s="287"/>
      <c r="H1047" s="162"/>
      <c r="I1047" s="139"/>
      <c r="J1047" s="575"/>
      <c r="K1047" s="342"/>
      <c r="L1047" s="342"/>
      <c r="M1047" s="342"/>
      <c r="N1047" s="742"/>
    </row>
    <row r="1048" spans="1:14" s="126" customFormat="1" ht="13.5" customHeight="1">
      <c r="A1048" s="270"/>
      <c r="B1048" s="270"/>
      <c r="C1048" s="270"/>
      <c r="D1048" s="316"/>
      <c r="E1048" s="316"/>
      <c r="F1048" s="322"/>
      <c r="G1048" s="289"/>
      <c r="H1048" s="296"/>
      <c r="I1048" s="289" t="s">
        <v>1791</v>
      </c>
      <c r="J1048" s="577">
        <f>SUM(J1042:J1047)</f>
        <v>244</v>
      </c>
      <c r="K1048" s="577">
        <f>SUM(K1042:K1047)</f>
        <v>244</v>
      </c>
      <c r="L1048" s="577">
        <f>SUM(L1042:L1047)</f>
        <v>244</v>
      </c>
      <c r="M1048" s="577">
        <f>SUM(M1042:M1047)</f>
        <v>244</v>
      </c>
      <c r="N1048" s="745">
        <f>M1048/L1048*100</f>
        <v>100</v>
      </c>
    </row>
    <row r="1049" spans="1:14" ht="7.5" customHeight="1">
      <c r="A1049" s="253"/>
      <c r="B1049" s="270"/>
      <c r="C1049" s="86"/>
      <c r="D1049" s="309"/>
      <c r="E1049" s="178"/>
      <c r="F1049" s="224"/>
      <c r="G1049" s="287"/>
      <c r="H1049" s="162"/>
      <c r="I1049" s="140"/>
      <c r="J1049" s="578"/>
      <c r="K1049" s="201"/>
      <c r="L1049" s="201"/>
      <c r="M1049" s="201"/>
      <c r="N1049" s="744"/>
    </row>
    <row r="1050" spans="1:14" ht="13.5" customHeight="1">
      <c r="A1050" s="253"/>
      <c r="B1050" s="270">
        <v>3</v>
      </c>
      <c r="C1050" s="86">
        <v>2</v>
      </c>
      <c r="D1050" s="309"/>
      <c r="E1050" s="178"/>
      <c r="F1050" s="224"/>
      <c r="G1050" s="288" t="s">
        <v>1867</v>
      </c>
      <c r="H1050" s="162"/>
      <c r="I1050" s="139"/>
      <c r="J1050" s="575"/>
      <c r="K1050" s="342"/>
      <c r="L1050" s="342"/>
      <c r="M1050" s="342"/>
      <c r="N1050" s="742"/>
    </row>
    <row r="1051" spans="1:14" ht="13.5" customHeight="1">
      <c r="A1051" s="253"/>
      <c r="B1051" s="270"/>
      <c r="C1051" s="86"/>
      <c r="D1051" s="309">
        <v>1</v>
      </c>
      <c r="E1051" s="178"/>
      <c r="F1051" s="224"/>
      <c r="G1051" s="287"/>
      <c r="H1051" s="162" t="s">
        <v>1761</v>
      </c>
      <c r="I1051" s="139"/>
      <c r="J1051" s="575"/>
      <c r="K1051" s="342"/>
      <c r="L1051" s="342"/>
      <c r="M1051" s="342"/>
      <c r="N1051" s="742"/>
    </row>
    <row r="1052" spans="1:14" ht="13.5" customHeight="1">
      <c r="A1052" s="253"/>
      <c r="B1052" s="270"/>
      <c r="C1052" s="86"/>
      <c r="D1052" s="309"/>
      <c r="E1052" s="178">
        <v>1</v>
      </c>
      <c r="F1052" s="224"/>
      <c r="G1052" s="287"/>
      <c r="H1052" s="162"/>
      <c r="I1052" s="139" t="s">
        <v>1762</v>
      </c>
      <c r="J1052" s="575">
        <v>108</v>
      </c>
      <c r="K1052" s="342">
        <v>115</v>
      </c>
      <c r="L1052" s="330">
        <v>223</v>
      </c>
      <c r="M1052" s="330">
        <v>96</v>
      </c>
      <c r="N1052" s="735">
        <f>M1052/L1052*100</f>
        <v>43.04932735426009</v>
      </c>
    </row>
    <row r="1053" spans="1:14" ht="13.5" customHeight="1">
      <c r="A1053" s="253"/>
      <c r="B1053" s="270"/>
      <c r="C1053" s="86"/>
      <c r="D1053" s="309"/>
      <c r="E1053" s="178">
        <v>2</v>
      </c>
      <c r="F1053" s="224"/>
      <c r="G1053" s="287"/>
      <c r="H1053" s="162"/>
      <c r="I1053" s="139" t="s">
        <v>1763</v>
      </c>
      <c r="J1053" s="575">
        <v>12</v>
      </c>
      <c r="K1053" s="342">
        <v>12</v>
      </c>
      <c r="L1053" s="330">
        <v>24</v>
      </c>
      <c r="M1053" s="330">
        <v>11</v>
      </c>
      <c r="N1053" s="735">
        <f>M1053/L1053*100</f>
        <v>45.83333333333333</v>
      </c>
    </row>
    <row r="1054" spans="1:14" ht="13.5" customHeight="1">
      <c r="A1054" s="253"/>
      <c r="B1054" s="270"/>
      <c r="C1054" s="86"/>
      <c r="D1054" s="309"/>
      <c r="E1054" s="178">
        <v>3</v>
      </c>
      <c r="F1054" s="224"/>
      <c r="G1054" s="287"/>
      <c r="H1054" s="162"/>
      <c r="I1054" s="139" t="s">
        <v>1764</v>
      </c>
      <c r="J1054" s="575"/>
      <c r="K1054" s="342"/>
      <c r="L1054" s="330">
        <v>50</v>
      </c>
      <c r="M1054" s="330">
        <v>50</v>
      </c>
      <c r="N1054" s="735"/>
    </row>
    <row r="1055" spans="1:14" ht="13.5" customHeight="1">
      <c r="A1055" s="253"/>
      <c r="B1055" s="270"/>
      <c r="C1055" s="86"/>
      <c r="D1055" s="309"/>
      <c r="E1055" s="178">
        <v>5</v>
      </c>
      <c r="F1055" s="224"/>
      <c r="G1055" s="287"/>
      <c r="H1055" s="162"/>
      <c r="I1055" s="139" t="s">
        <v>1770</v>
      </c>
      <c r="J1055" s="575">
        <v>150</v>
      </c>
      <c r="K1055" s="575">
        <v>150</v>
      </c>
      <c r="L1055" s="575">
        <v>100</v>
      </c>
      <c r="M1055" s="789"/>
      <c r="N1055" s="735"/>
    </row>
    <row r="1056" spans="1:14" ht="15" customHeight="1">
      <c r="A1056" s="253"/>
      <c r="B1056" s="270"/>
      <c r="C1056" s="86"/>
      <c r="D1056" s="309"/>
      <c r="E1056" s="178"/>
      <c r="F1056" s="224"/>
      <c r="G1056" s="287"/>
      <c r="H1056" s="162"/>
      <c r="I1056" s="139"/>
      <c r="J1056" s="575"/>
      <c r="K1056" s="342"/>
      <c r="L1056" s="342"/>
      <c r="M1056" s="342"/>
      <c r="N1056" s="742"/>
    </row>
    <row r="1057" spans="1:14" s="126" customFormat="1" ht="13.5" customHeight="1">
      <c r="A1057" s="270"/>
      <c r="B1057" s="270"/>
      <c r="C1057" s="270"/>
      <c r="D1057" s="316"/>
      <c r="E1057" s="316"/>
      <c r="F1057" s="322"/>
      <c r="G1057" s="289"/>
      <c r="H1057" s="296"/>
      <c r="I1057" s="289" t="s">
        <v>1791</v>
      </c>
      <c r="J1057" s="577">
        <f>SUM(J1049:J1056)</f>
        <v>270</v>
      </c>
      <c r="K1057" s="577">
        <f>SUM(K1049:K1056)</f>
        <v>277</v>
      </c>
      <c r="L1057" s="577">
        <f>SUM(L1049:L1056)</f>
        <v>397</v>
      </c>
      <c r="M1057" s="577">
        <f>SUM(M1049:M1056)</f>
        <v>157</v>
      </c>
      <c r="N1057" s="745">
        <f>M1057/L1057*100</f>
        <v>39.54659949622166</v>
      </c>
    </row>
    <row r="1058" spans="1:14" ht="0.75" customHeight="1">
      <c r="A1058" s="253"/>
      <c r="B1058" s="270"/>
      <c r="C1058" s="86"/>
      <c r="D1058" s="309"/>
      <c r="E1058" s="178"/>
      <c r="F1058" s="224"/>
      <c r="G1058" s="287"/>
      <c r="H1058" s="162"/>
      <c r="I1058" s="140"/>
      <c r="J1058" s="578"/>
      <c r="K1058" s="201"/>
      <c r="L1058" s="201"/>
      <c r="M1058" s="201"/>
      <c r="N1058" s="744"/>
    </row>
    <row r="1059" spans="1:14" ht="12.75" customHeight="1">
      <c r="A1059" s="253"/>
      <c r="B1059" s="270">
        <v>4</v>
      </c>
      <c r="C1059" s="86">
        <v>2</v>
      </c>
      <c r="D1059" s="309"/>
      <c r="E1059" s="178"/>
      <c r="F1059" s="224"/>
      <c r="G1059" s="288" t="s">
        <v>468</v>
      </c>
      <c r="H1059" s="162"/>
      <c r="I1059" s="139"/>
      <c r="J1059" s="575"/>
      <c r="K1059" s="342"/>
      <c r="L1059" s="342"/>
      <c r="M1059" s="342"/>
      <c r="N1059" s="742"/>
    </row>
    <row r="1060" spans="1:14" ht="15" customHeight="1">
      <c r="A1060" s="253"/>
      <c r="B1060" s="270"/>
      <c r="C1060" s="86"/>
      <c r="D1060" s="309">
        <v>1</v>
      </c>
      <c r="E1060" s="178"/>
      <c r="F1060" s="224"/>
      <c r="G1060" s="287"/>
      <c r="H1060" s="162" t="s">
        <v>1761</v>
      </c>
      <c r="I1060" s="139"/>
      <c r="J1060" s="575"/>
      <c r="K1060" s="342"/>
      <c r="L1060" s="342"/>
      <c r="M1060" s="342"/>
      <c r="N1060" s="742"/>
    </row>
    <row r="1061" spans="1:14" ht="15" customHeight="1">
      <c r="A1061" s="253"/>
      <c r="B1061" s="270"/>
      <c r="C1061" s="86"/>
      <c r="D1061" s="309"/>
      <c r="E1061" s="178">
        <v>1</v>
      </c>
      <c r="F1061" s="224"/>
      <c r="G1061" s="287"/>
      <c r="H1061" s="162"/>
      <c r="I1061" s="139" t="s">
        <v>1762</v>
      </c>
      <c r="J1061" s="562">
        <v>30</v>
      </c>
      <c r="K1061" s="346">
        <v>4</v>
      </c>
      <c r="L1061" s="330">
        <v>34</v>
      </c>
      <c r="M1061" s="330">
        <v>24</v>
      </c>
      <c r="N1061" s="735">
        <f>M1061/L1061*100</f>
        <v>70.58823529411765</v>
      </c>
    </row>
    <row r="1062" spans="1:14" ht="15" customHeight="1">
      <c r="A1062" s="253"/>
      <c r="B1062" s="270"/>
      <c r="C1062" s="86"/>
      <c r="D1062" s="309"/>
      <c r="E1062" s="178">
        <v>2</v>
      </c>
      <c r="F1062" s="224"/>
      <c r="G1062" s="287"/>
      <c r="H1062" s="162"/>
      <c r="I1062" s="139" t="s">
        <v>1763</v>
      </c>
      <c r="J1062" s="562">
        <v>9</v>
      </c>
      <c r="K1062" s="346">
        <v>1</v>
      </c>
      <c r="L1062" s="330">
        <v>10</v>
      </c>
      <c r="M1062" s="330">
        <v>6</v>
      </c>
      <c r="N1062" s="735">
        <f>M1062/L1062*100</f>
        <v>60</v>
      </c>
    </row>
    <row r="1063" spans="1:14" ht="15" customHeight="1">
      <c r="A1063" s="253"/>
      <c r="B1063" s="270"/>
      <c r="C1063" s="86"/>
      <c r="D1063" s="309"/>
      <c r="E1063" s="178">
        <v>3</v>
      </c>
      <c r="F1063" s="224"/>
      <c r="G1063" s="287"/>
      <c r="H1063" s="162"/>
      <c r="I1063" s="139" t="s">
        <v>1764</v>
      </c>
      <c r="J1063" s="575">
        <v>661</v>
      </c>
      <c r="K1063" s="342">
        <v>2000</v>
      </c>
      <c r="L1063" s="330">
        <v>2597</v>
      </c>
      <c r="M1063" s="330">
        <v>2597</v>
      </c>
      <c r="N1063" s="735">
        <f>M1063/L1063*100</f>
        <v>100</v>
      </c>
    </row>
    <row r="1064" spans="1:14" ht="6.75" customHeight="1">
      <c r="A1064" s="253"/>
      <c r="B1064" s="270"/>
      <c r="C1064" s="86"/>
      <c r="D1064" s="309"/>
      <c r="E1064" s="178"/>
      <c r="F1064" s="224"/>
      <c r="G1064" s="287"/>
      <c r="H1064" s="162"/>
      <c r="I1064" s="139"/>
      <c r="J1064" s="575"/>
      <c r="K1064" s="342"/>
      <c r="L1064" s="342"/>
      <c r="M1064" s="342"/>
      <c r="N1064" s="742"/>
    </row>
    <row r="1065" spans="1:14" s="126" customFormat="1" ht="15" customHeight="1">
      <c r="A1065" s="270"/>
      <c r="B1065" s="270"/>
      <c r="C1065" s="270"/>
      <c r="D1065" s="316"/>
      <c r="E1065" s="316"/>
      <c r="F1065" s="322"/>
      <c r="G1065" s="289"/>
      <c r="H1065" s="296"/>
      <c r="I1065" s="289" t="s">
        <v>1791</v>
      </c>
      <c r="J1065" s="577">
        <f>SUM(J1058:J1064)</f>
        <v>700</v>
      </c>
      <c r="K1065" s="577">
        <f>SUM(K1058:K1064)</f>
        <v>2005</v>
      </c>
      <c r="L1065" s="577">
        <f>SUM(L1058:L1064)</f>
        <v>2641</v>
      </c>
      <c r="M1065" s="577">
        <f>SUM(M1058:M1064)</f>
        <v>2627</v>
      </c>
      <c r="N1065" s="745">
        <f>M1065/L1065*100</f>
        <v>99.46989776599773</v>
      </c>
    </row>
    <row r="1066" spans="1:14" ht="6" customHeight="1">
      <c r="A1066" s="253"/>
      <c r="B1066" s="270"/>
      <c r="C1066" s="86"/>
      <c r="D1066" s="309"/>
      <c r="E1066" s="178"/>
      <c r="F1066" s="224"/>
      <c r="G1066" s="287"/>
      <c r="H1066" s="162"/>
      <c r="I1066" s="140"/>
      <c r="J1066" s="578"/>
      <c r="K1066" s="201"/>
      <c r="L1066" s="201"/>
      <c r="M1066" s="201"/>
      <c r="N1066" s="744"/>
    </row>
    <row r="1067" spans="1:14" ht="14.25" customHeight="1">
      <c r="A1067" s="253"/>
      <c r="B1067" s="270">
        <v>5</v>
      </c>
      <c r="C1067" s="86">
        <v>2</v>
      </c>
      <c r="D1067" s="309"/>
      <c r="E1067" s="178"/>
      <c r="F1067" s="224"/>
      <c r="G1067" s="288" t="s">
        <v>1681</v>
      </c>
      <c r="H1067" s="162"/>
      <c r="I1067" s="139"/>
      <c r="J1067" s="575"/>
      <c r="K1067" s="342"/>
      <c r="L1067" s="342"/>
      <c r="M1067" s="342"/>
      <c r="N1067" s="742"/>
    </row>
    <row r="1068" spans="1:14" ht="14.25" customHeight="1">
      <c r="A1068" s="253"/>
      <c r="B1068" s="270"/>
      <c r="C1068" s="86"/>
      <c r="D1068" s="309">
        <v>1</v>
      </c>
      <c r="E1068" s="178"/>
      <c r="F1068" s="224"/>
      <c r="G1068" s="287"/>
      <c r="H1068" s="162" t="s">
        <v>1761</v>
      </c>
      <c r="I1068" s="139"/>
      <c r="J1068" s="575"/>
      <c r="K1068" s="342"/>
      <c r="L1068" s="342"/>
      <c r="M1068" s="342"/>
      <c r="N1068" s="742"/>
    </row>
    <row r="1069" spans="1:14" ht="14.25" customHeight="1">
      <c r="A1069" s="253"/>
      <c r="B1069" s="270"/>
      <c r="C1069" s="86"/>
      <c r="D1069" s="309"/>
      <c r="E1069" s="178">
        <v>3</v>
      </c>
      <c r="F1069" s="224"/>
      <c r="G1069" s="287"/>
      <c r="H1069" s="162"/>
      <c r="I1069" s="139" t="s">
        <v>1764</v>
      </c>
      <c r="J1069" s="575"/>
      <c r="K1069" s="342"/>
      <c r="L1069" s="342">
        <v>2000</v>
      </c>
      <c r="M1069" s="342">
        <v>2000</v>
      </c>
      <c r="N1069" s="735">
        <f>M1069/L1069*100</f>
        <v>100</v>
      </c>
    </row>
    <row r="1070" spans="1:14" ht="14.25" customHeight="1">
      <c r="A1070" s="253"/>
      <c r="B1070" s="270"/>
      <c r="C1070" s="86"/>
      <c r="D1070" s="309"/>
      <c r="E1070" s="178">
        <v>5</v>
      </c>
      <c r="F1070" s="224"/>
      <c r="G1070" s="287"/>
      <c r="H1070" s="162"/>
      <c r="I1070" s="139" t="s">
        <v>1770</v>
      </c>
      <c r="J1070" s="575">
        <v>6000</v>
      </c>
      <c r="K1070" s="342"/>
      <c r="L1070" s="330">
        <v>4000</v>
      </c>
      <c r="M1070" s="330">
        <v>4000</v>
      </c>
      <c r="N1070" s="735">
        <f>M1070/L1070*100</f>
        <v>100</v>
      </c>
    </row>
    <row r="1071" spans="1:14" ht="15" customHeight="1">
      <c r="A1071" s="253"/>
      <c r="B1071" s="270"/>
      <c r="C1071" s="86"/>
      <c r="D1071" s="309"/>
      <c r="E1071" s="178"/>
      <c r="F1071" s="224"/>
      <c r="G1071" s="287"/>
      <c r="H1071" s="162"/>
      <c r="I1071" s="139"/>
      <c r="J1071" s="575"/>
      <c r="K1071" s="342"/>
      <c r="L1071" s="342"/>
      <c r="M1071" s="342"/>
      <c r="N1071" s="742"/>
    </row>
    <row r="1072" spans="1:14" s="126" customFormat="1" ht="14.25" customHeight="1">
      <c r="A1072" s="270"/>
      <c r="B1072" s="270"/>
      <c r="C1072" s="270"/>
      <c r="D1072" s="316"/>
      <c r="E1072" s="316"/>
      <c r="F1072" s="322"/>
      <c r="G1072" s="289"/>
      <c r="H1072" s="296"/>
      <c r="I1072" s="289" t="s">
        <v>1791</v>
      </c>
      <c r="J1072" s="577">
        <f>SUM(J1066:J1071)</f>
        <v>6000</v>
      </c>
      <c r="K1072" s="577">
        <f>SUM(K1066:K1071)</f>
        <v>0</v>
      </c>
      <c r="L1072" s="577">
        <f>SUM(L1066:L1071)</f>
        <v>6000</v>
      </c>
      <c r="M1072" s="577">
        <f>SUM(M1066:M1071)</f>
        <v>6000</v>
      </c>
      <c r="N1072" s="745">
        <f>M1072/L1072*100</f>
        <v>100</v>
      </c>
    </row>
    <row r="1073" spans="1:14" ht="4.5" customHeight="1">
      <c r="A1073" s="253"/>
      <c r="B1073" s="270"/>
      <c r="C1073" s="86"/>
      <c r="D1073" s="309"/>
      <c r="E1073" s="178"/>
      <c r="F1073" s="224"/>
      <c r="G1073" s="287"/>
      <c r="H1073" s="162"/>
      <c r="I1073" s="140"/>
      <c r="J1073" s="578"/>
      <c r="K1073" s="201"/>
      <c r="L1073" s="201"/>
      <c r="M1073" s="201"/>
      <c r="N1073" s="744"/>
    </row>
    <row r="1074" spans="1:14" ht="14.25" customHeight="1">
      <c r="A1074" s="253"/>
      <c r="B1074" s="270">
        <v>6</v>
      </c>
      <c r="C1074" s="86">
        <v>2</v>
      </c>
      <c r="D1074" s="309"/>
      <c r="E1074" s="178"/>
      <c r="F1074" s="224"/>
      <c r="G1074" s="288" t="s">
        <v>1868</v>
      </c>
      <c r="H1074" s="162"/>
      <c r="I1074" s="139"/>
      <c r="J1074" s="575"/>
      <c r="K1074" s="342"/>
      <c r="L1074" s="342"/>
      <c r="M1074" s="342"/>
      <c r="N1074" s="742"/>
    </row>
    <row r="1075" spans="1:14" ht="14.25" customHeight="1">
      <c r="A1075" s="253"/>
      <c r="B1075" s="270"/>
      <c r="C1075" s="86"/>
      <c r="D1075" s="309">
        <v>1</v>
      </c>
      <c r="E1075" s="178"/>
      <c r="F1075" s="224"/>
      <c r="G1075" s="287"/>
      <c r="H1075" s="162" t="s">
        <v>1761</v>
      </c>
      <c r="I1075" s="139"/>
      <c r="J1075" s="575"/>
      <c r="K1075" s="342"/>
      <c r="L1075" s="342"/>
      <c r="M1075" s="342"/>
      <c r="N1075" s="742"/>
    </row>
    <row r="1076" spans="1:14" ht="14.25" customHeight="1">
      <c r="A1076" s="253"/>
      <c r="B1076" s="270"/>
      <c r="C1076" s="86"/>
      <c r="D1076" s="309"/>
      <c r="E1076" s="178">
        <v>5</v>
      </c>
      <c r="F1076" s="224"/>
      <c r="G1076" s="287"/>
      <c r="H1076" s="162"/>
      <c r="I1076" s="139" t="s">
        <v>1770</v>
      </c>
      <c r="J1076" s="575">
        <v>300</v>
      </c>
      <c r="K1076" s="575">
        <v>300</v>
      </c>
      <c r="L1076" s="575">
        <v>300</v>
      </c>
      <c r="M1076" s="575">
        <v>300</v>
      </c>
      <c r="N1076" s="735">
        <f>M1076/L1076*100</f>
        <v>100</v>
      </c>
    </row>
    <row r="1077" spans="1:14" ht="6" customHeight="1">
      <c r="A1077" s="253"/>
      <c r="B1077" s="270"/>
      <c r="C1077" s="86"/>
      <c r="D1077" s="309"/>
      <c r="E1077" s="178"/>
      <c r="F1077" s="224"/>
      <c r="G1077" s="287"/>
      <c r="H1077" s="162"/>
      <c r="I1077" s="139"/>
      <c r="J1077" s="575"/>
      <c r="K1077" s="342"/>
      <c r="L1077" s="342"/>
      <c r="M1077" s="342"/>
      <c r="N1077" s="742"/>
    </row>
    <row r="1078" spans="1:14" s="126" customFormat="1" ht="15">
      <c r="A1078" s="270"/>
      <c r="B1078" s="270"/>
      <c r="C1078" s="270"/>
      <c r="D1078" s="316"/>
      <c r="E1078" s="316"/>
      <c r="F1078" s="322"/>
      <c r="G1078" s="289"/>
      <c r="H1078" s="296"/>
      <c r="I1078" s="289" t="s">
        <v>1791</v>
      </c>
      <c r="J1078" s="577">
        <f>SUM(J1073:J1077)</f>
        <v>300</v>
      </c>
      <c r="K1078" s="577">
        <f>SUM(K1073:K1077)</f>
        <v>300</v>
      </c>
      <c r="L1078" s="577">
        <f>SUM(L1073:L1077)</f>
        <v>300</v>
      </c>
      <c r="M1078" s="577">
        <f>SUM(M1073:M1077)</f>
        <v>300</v>
      </c>
      <c r="N1078" s="745">
        <f>M1078/L1078*100</f>
        <v>100</v>
      </c>
    </row>
    <row r="1079" spans="1:14" ht="5.25" customHeight="1">
      <c r="A1079" s="253"/>
      <c r="B1079" s="270"/>
      <c r="C1079" s="86"/>
      <c r="D1079" s="309"/>
      <c r="E1079" s="178"/>
      <c r="F1079" s="225"/>
      <c r="G1079" s="287"/>
      <c r="H1079" s="162"/>
      <c r="I1079" s="139"/>
      <c r="J1079" s="575"/>
      <c r="K1079" s="342"/>
      <c r="L1079" s="342"/>
      <c r="M1079" s="342"/>
      <c r="N1079" s="742"/>
    </row>
    <row r="1080" spans="1:14" ht="15">
      <c r="A1080" s="253"/>
      <c r="B1080" s="270">
        <v>7</v>
      </c>
      <c r="C1080" s="86">
        <v>2</v>
      </c>
      <c r="D1080" s="309"/>
      <c r="E1080" s="178"/>
      <c r="F1080" s="224"/>
      <c r="G1080" s="288" t="s">
        <v>1869</v>
      </c>
      <c r="H1080" s="162"/>
      <c r="I1080" s="139"/>
      <c r="J1080" s="575"/>
      <c r="K1080" s="342"/>
      <c r="L1080" s="342"/>
      <c r="M1080" s="342"/>
      <c r="N1080" s="742"/>
    </row>
    <row r="1081" spans="1:14" ht="15">
      <c r="A1081" s="253"/>
      <c r="B1081" s="270"/>
      <c r="C1081" s="86"/>
      <c r="D1081" s="309">
        <v>1</v>
      </c>
      <c r="E1081" s="178"/>
      <c r="F1081" s="224"/>
      <c r="G1081" s="287"/>
      <c r="H1081" s="162" t="s">
        <v>1761</v>
      </c>
      <c r="I1081" s="139"/>
      <c r="J1081" s="575"/>
      <c r="K1081" s="342"/>
      <c r="L1081" s="342"/>
      <c r="M1081" s="342"/>
      <c r="N1081" s="742"/>
    </row>
    <row r="1082" spans="1:14" ht="15">
      <c r="A1082" s="253"/>
      <c r="B1082" s="270"/>
      <c r="C1082" s="86"/>
      <c r="D1082" s="309"/>
      <c r="E1082" s="178">
        <v>1</v>
      </c>
      <c r="F1082" s="224"/>
      <c r="G1082" s="287"/>
      <c r="H1082" s="162"/>
      <c r="I1082" s="139" t="s">
        <v>1762</v>
      </c>
      <c r="J1082" s="562">
        <v>180</v>
      </c>
      <c r="K1082" s="562">
        <v>180</v>
      </c>
      <c r="L1082" s="562">
        <v>49</v>
      </c>
      <c r="M1082" s="330"/>
      <c r="N1082" s="735"/>
    </row>
    <row r="1083" spans="1:14" ht="15">
      <c r="A1083" s="253"/>
      <c r="B1083" s="270"/>
      <c r="C1083" s="86"/>
      <c r="D1083" s="309"/>
      <c r="E1083" s="178">
        <v>2</v>
      </c>
      <c r="F1083" s="224"/>
      <c r="G1083" s="287"/>
      <c r="H1083" s="162"/>
      <c r="I1083" s="139" t="s">
        <v>1763</v>
      </c>
      <c r="J1083" s="562">
        <v>20</v>
      </c>
      <c r="K1083" s="562">
        <v>20</v>
      </c>
      <c r="L1083" s="562">
        <v>20</v>
      </c>
      <c r="M1083" s="330"/>
      <c r="N1083" s="735"/>
    </row>
    <row r="1084" spans="1:14" ht="15">
      <c r="A1084" s="253"/>
      <c r="B1084" s="270"/>
      <c r="C1084" s="86"/>
      <c r="D1084" s="309"/>
      <c r="E1084" s="178">
        <v>3</v>
      </c>
      <c r="F1084" s="224"/>
      <c r="G1084" s="287"/>
      <c r="H1084" s="162"/>
      <c r="I1084" s="139" t="s">
        <v>1764</v>
      </c>
      <c r="J1084" s="562"/>
      <c r="K1084" s="346"/>
      <c r="L1084" s="330">
        <v>100</v>
      </c>
      <c r="M1084" s="330">
        <v>100</v>
      </c>
      <c r="N1084" s="735">
        <f>M1084/L1084*100</f>
        <v>100</v>
      </c>
    </row>
    <row r="1085" spans="1:14" ht="15">
      <c r="A1085" s="253"/>
      <c r="B1085" s="270"/>
      <c r="C1085" s="86"/>
      <c r="D1085" s="309"/>
      <c r="E1085" s="178">
        <v>5</v>
      </c>
      <c r="F1085" s="224"/>
      <c r="G1085" s="287"/>
      <c r="H1085" s="162"/>
      <c r="I1085" s="139" t="s">
        <v>1770</v>
      </c>
      <c r="J1085" s="575">
        <v>2800</v>
      </c>
      <c r="K1085" s="342">
        <v>100</v>
      </c>
      <c r="L1085" s="330">
        <v>2766</v>
      </c>
      <c r="M1085" s="330">
        <v>2516</v>
      </c>
      <c r="N1085" s="735">
        <f>M1085/L1085*100</f>
        <v>90.96167751265365</v>
      </c>
    </row>
    <row r="1086" spans="1:14" ht="5.25" customHeight="1">
      <c r="A1086" s="253"/>
      <c r="B1086" s="270"/>
      <c r="C1086" s="86"/>
      <c r="D1086" s="309"/>
      <c r="E1086" s="178"/>
      <c r="F1086" s="224"/>
      <c r="G1086" s="287"/>
      <c r="H1086" s="162"/>
      <c r="I1086" s="139"/>
      <c r="J1086" s="575"/>
      <c r="K1086" s="342"/>
      <c r="L1086" s="342"/>
      <c r="M1086" s="342"/>
      <c r="N1086" s="742"/>
    </row>
    <row r="1087" spans="1:14" s="126" customFormat="1" ht="15">
      <c r="A1087" s="270"/>
      <c r="B1087" s="270"/>
      <c r="C1087" s="270"/>
      <c r="D1087" s="316"/>
      <c r="E1087" s="316"/>
      <c r="F1087" s="322"/>
      <c r="G1087" s="289"/>
      <c r="H1087" s="296"/>
      <c r="I1087" s="289" t="s">
        <v>1791</v>
      </c>
      <c r="J1087" s="577">
        <f>SUM(J1079:J1086)</f>
        <v>3000</v>
      </c>
      <c r="K1087" s="577">
        <f>SUM(K1079:K1086)</f>
        <v>300</v>
      </c>
      <c r="L1087" s="577">
        <f>SUM(L1079:L1086)</f>
        <v>2935</v>
      </c>
      <c r="M1087" s="577">
        <f>SUM(M1079:M1086)</f>
        <v>2616</v>
      </c>
      <c r="N1087" s="745">
        <f>M1087/L1087*100</f>
        <v>89.13117546848382</v>
      </c>
    </row>
    <row r="1088" spans="1:14" ht="5.25" customHeight="1">
      <c r="A1088" s="253"/>
      <c r="B1088" s="270"/>
      <c r="C1088" s="86"/>
      <c r="D1088" s="309"/>
      <c r="E1088" s="178"/>
      <c r="F1088" s="225"/>
      <c r="G1088" s="287"/>
      <c r="H1088" s="162"/>
      <c r="I1088" s="140"/>
      <c r="J1088" s="578"/>
      <c r="K1088" s="201"/>
      <c r="L1088" s="201"/>
      <c r="M1088" s="201"/>
      <c r="N1088" s="744"/>
    </row>
    <row r="1089" spans="1:14" ht="15">
      <c r="A1089" s="253"/>
      <c r="B1089" s="270">
        <v>8</v>
      </c>
      <c r="C1089" s="86">
        <v>2</v>
      </c>
      <c r="D1089" s="309"/>
      <c r="E1089" s="178"/>
      <c r="F1089" s="224"/>
      <c r="G1089" s="288" t="s">
        <v>1870</v>
      </c>
      <c r="H1089" s="162"/>
      <c r="I1089" s="139"/>
      <c r="J1089" s="575"/>
      <c r="K1089" s="342"/>
      <c r="L1089" s="342"/>
      <c r="M1089" s="342"/>
      <c r="N1089" s="742"/>
    </row>
    <row r="1090" spans="1:14" ht="15">
      <c r="A1090" s="253"/>
      <c r="B1090" s="270"/>
      <c r="C1090" s="86"/>
      <c r="D1090" s="309">
        <v>1</v>
      </c>
      <c r="E1090" s="178"/>
      <c r="F1090" s="224"/>
      <c r="G1090" s="287"/>
      <c r="H1090" s="162" t="s">
        <v>1761</v>
      </c>
      <c r="I1090" s="139"/>
      <c r="J1090" s="575"/>
      <c r="K1090" s="342"/>
      <c r="L1090" s="342"/>
      <c r="M1090" s="342"/>
      <c r="N1090" s="742"/>
    </row>
    <row r="1091" spans="1:14" ht="15">
      <c r="A1091" s="253"/>
      <c r="B1091" s="270"/>
      <c r="C1091" s="86"/>
      <c r="D1091" s="309"/>
      <c r="E1091" s="178">
        <v>5</v>
      </c>
      <c r="F1091" s="224"/>
      <c r="G1091" s="287"/>
      <c r="H1091" s="162"/>
      <c r="I1091" s="139" t="s">
        <v>1770</v>
      </c>
      <c r="J1091" s="575">
        <v>300</v>
      </c>
      <c r="K1091" s="575">
        <v>300</v>
      </c>
      <c r="L1091" s="575">
        <v>300</v>
      </c>
      <c r="M1091" s="575">
        <v>300</v>
      </c>
      <c r="N1091" s="735">
        <f>M1091/L1091*100</f>
        <v>100</v>
      </c>
    </row>
    <row r="1092" spans="1:14" ht="13.5" customHeight="1">
      <c r="A1092" s="253"/>
      <c r="B1092" s="270"/>
      <c r="C1092" s="86"/>
      <c r="D1092" s="309"/>
      <c r="E1092" s="178"/>
      <c r="F1092" s="224"/>
      <c r="G1092" s="287"/>
      <c r="H1092" s="162"/>
      <c r="I1092" s="139"/>
      <c r="J1092" s="575"/>
      <c r="K1092" s="342"/>
      <c r="L1092" s="342"/>
      <c r="M1092" s="342"/>
      <c r="N1092" s="742"/>
    </row>
    <row r="1093" spans="1:14" s="126" customFormat="1" ht="15">
      <c r="A1093" s="270"/>
      <c r="B1093" s="270"/>
      <c r="C1093" s="270"/>
      <c r="D1093" s="316"/>
      <c r="E1093" s="316"/>
      <c r="F1093" s="322"/>
      <c r="G1093" s="289"/>
      <c r="H1093" s="296"/>
      <c r="I1093" s="289" t="s">
        <v>1791</v>
      </c>
      <c r="J1093" s="577">
        <f>SUM(J1089:J1092)</f>
        <v>300</v>
      </c>
      <c r="K1093" s="577">
        <f>SUM(K1089:K1092)</f>
        <v>300</v>
      </c>
      <c r="L1093" s="577">
        <f>SUM(L1089:L1092)</f>
        <v>300</v>
      </c>
      <c r="M1093" s="577">
        <f>SUM(M1089:M1092)</f>
        <v>300</v>
      </c>
      <c r="N1093" s="745">
        <f>M1093/L1093*100</f>
        <v>100</v>
      </c>
    </row>
    <row r="1094" spans="1:14" ht="13.5" customHeight="1">
      <c r="A1094" s="253"/>
      <c r="B1094" s="270"/>
      <c r="C1094" s="86"/>
      <c r="D1094" s="309"/>
      <c r="E1094" s="178"/>
      <c r="F1094" s="224"/>
      <c r="G1094" s="287"/>
      <c r="H1094" s="162"/>
      <c r="I1094" s="140"/>
      <c r="J1094" s="578"/>
      <c r="K1094" s="201"/>
      <c r="L1094" s="201"/>
      <c r="M1094" s="201"/>
      <c r="N1094" s="744"/>
    </row>
    <row r="1095" spans="1:14" ht="15">
      <c r="A1095" s="253"/>
      <c r="B1095" s="270">
        <v>9</v>
      </c>
      <c r="C1095" s="86">
        <v>2</v>
      </c>
      <c r="D1095" s="309"/>
      <c r="E1095" s="178"/>
      <c r="F1095" s="224"/>
      <c r="G1095" s="288" t="s">
        <v>1634</v>
      </c>
      <c r="H1095" s="162"/>
      <c r="I1095" s="139"/>
      <c r="J1095" s="575"/>
      <c r="K1095" s="342"/>
      <c r="L1095" s="342"/>
      <c r="M1095" s="342"/>
      <c r="N1095" s="742"/>
    </row>
    <row r="1096" spans="1:14" ht="15">
      <c r="A1096" s="253"/>
      <c r="B1096" s="270"/>
      <c r="C1096" s="86"/>
      <c r="D1096" s="309">
        <v>1</v>
      </c>
      <c r="E1096" s="178"/>
      <c r="F1096" s="224"/>
      <c r="G1096" s="287"/>
      <c r="H1096" s="162" t="s">
        <v>1761</v>
      </c>
      <c r="I1096" s="139"/>
      <c r="J1096" s="575"/>
      <c r="K1096" s="342"/>
      <c r="L1096" s="342"/>
      <c r="M1096" s="342"/>
      <c r="N1096" s="742"/>
    </row>
    <row r="1097" spans="1:14" ht="15">
      <c r="A1097" s="253"/>
      <c r="B1097" s="270"/>
      <c r="C1097" s="86"/>
      <c r="D1097" s="309"/>
      <c r="E1097" s="178">
        <v>3</v>
      </c>
      <c r="F1097" s="224"/>
      <c r="G1097" s="287"/>
      <c r="H1097" s="162"/>
      <c r="I1097" s="139" t="s">
        <v>1764</v>
      </c>
      <c r="J1097" s="575"/>
      <c r="K1097" s="342">
        <v>500</v>
      </c>
      <c r="L1097" s="330">
        <v>1000</v>
      </c>
      <c r="M1097" s="330">
        <v>1000</v>
      </c>
      <c r="N1097" s="735">
        <f>M1097/L1097*100</f>
        <v>100</v>
      </c>
    </row>
    <row r="1098" spans="1:14" ht="15">
      <c r="A1098" s="253"/>
      <c r="B1098" s="270"/>
      <c r="C1098" s="86"/>
      <c r="D1098" s="309"/>
      <c r="E1098" s="178">
        <v>5</v>
      </c>
      <c r="F1098" s="224"/>
      <c r="G1098" s="287"/>
      <c r="H1098" s="162"/>
      <c r="I1098" s="139" t="s">
        <v>1770</v>
      </c>
      <c r="J1098" s="575">
        <v>2000</v>
      </c>
      <c r="K1098" s="575">
        <v>2000</v>
      </c>
      <c r="L1098" s="575">
        <v>2500</v>
      </c>
      <c r="M1098" s="575">
        <v>2500</v>
      </c>
      <c r="N1098" s="735">
        <f>M1098/L1098*100</f>
        <v>100</v>
      </c>
    </row>
    <row r="1099" spans="1:14" ht="6" customHeight="1">
      <c r="A1099" s="253"/>
      <c r="B1099" s="270"/>
      <c r="C1099" s="86"/>
      <c r="D1099" s="309"/>
      <c r="E1099" s="178"/>
      <c r="F1099" s="224"/>
      <c r="G1099" s="287"/>
      <c r="H1099" s="162"/>
      <c r="I1099" s="139"/>
      <c r="J1099" s="575"/>
      <c r="K1099" s="342"/>
      <c r="L1099" s="342"/>
      <c r="M1099" s="342"/>
      <c r="N1099" s="742"/>
    </row>
    <row r="1100" spans="1:14" s="126" customFormat="1" ht="14.25" customHeight="1">
      <c r="A1100" s="270"/>
      <c r="B1100" s="270"/>
      <c r="C1100" s="270"/>
      <c r="D1100" s="316"/>
      <c r="E1100" s="316"/>
      <c r="F1100" s="322"/>
      <c r="G1100" s="289"/>
      <c r="H1100" s="296"/>
      <c r="I1100" s="289" t="s">
        <v>1791</v>
      </c>
      <c r="J1100" s="577">
        <f>SUM(J1094:J1099)</f>
        <v>2000</v>
      </c>
      <c r="K1100" s="577">
        <f>SUM(K1094:K1099)</f>
        <v>2500</v>
      </c>
      <c r="L1100" s="577">
        <f>SUM(L1094:L1099)</f>
        <v>3500</v>
      </c>
      <c r="M1100" s="577">
        <f>SUM(M1094:M1099)</f>
        <v>3500</v>
      </c>
      <c r="N1100" s="745">
        <f>M1100/L1100*100</f>
        <v>100</v>
      </c>
    </row>
    <row r="1101" spans="1:14" ht="7.5" customHeight="1">
      <c r="A1101" s="253"/>
      <c r="B1101" s="270"/>
      <c r="C1101" s="86"/>
      <c r="D1101" s="309"/>
      <c r="E1101" s="178"/>
      <c r="F1101" s="224"/>
      <c r="G1101" s="287"/>
      <c r="H1101" s="162"/>
      <c r="I1101" s="140"/>
      <c r="J1101" s="578"/>
      <c r="K1101" s="201"/>
      <c r="L1101" s="201"/>
      <c r="M1101" s="201"/>
      <c r="N1101" s="744"/>
    </row>
    <row r="1102" spans="1:14" ht="11.25" customHeight="1">
      <c r="A1102" s="253"/>
      <c r="B1102" s="270">
        <v>10</v>
      </c>
      <c r="C1102" s="86">
        <v>2</v>
      </c>
      <c r="D1102" s="309"/>
      <c r="E1102" s="178"/>
      <c r="F1102" s="224"/>
      <c r="G1102" s="288" t="s">
        <v>1918</v>
      </c>
      <c r="H1102" s="162"/>
      <c r="I1102" s="139"/>
      <c r="J1102" s="575"/>
      <c r="K1102" s="342"/>
      <c r="L1102" s="342"/>
      <c r="M1102" s="342"/>
      <c r="N1102" s="742"/>
    </row>
    <row r="1103" spans="1:14" ht="13.5" customHeight="1">
      <c r="A1103" s="253"/>
      <c r="B1103" s="270"/>
      <c r="C1103" s="86"/>
      <c r="D1103" s="309">
        <v>1</v>
      </c>
      <c r="E1103" s="178"/>
      <c r="F1103" s="224"/>
      <c r="G1103" s="287"/>
      <c r="H1103" s="162" t="s">
        <v>1761</v>
      </c>
      <c r="I1103" s="139"/>
      <c r="J1103" s="575"/>
      <c r="K1103" s="342"/>
      <c r="L1103" s="342"/>
      <c r="M1103" s="342"/>
      <c r="N1103" s="742"/>
    </row>
    <row r="1104" spans="1:14" ht="13.5" customHeight="1">
      <c r="A1104" s="253"/>
      <c r="B1104" s="270"/>
      <c r="C1104" s="86"/>
      <c r="D1104" s="309"/>
      <c r="E1104" s="178">
        <v>3</v>
      </c>
      <c r="F1104" s="224"/>
      <c r="G1104" s="287"/>
      <c r="H1104" s="162"/>
      <c r="I1104" s="139" t="s">
        <v>1764</v>
      </c>
      <c r="J1104" s="575">
        <v>1600</v>
      </c>
      <c r="K1104" s="575">
        <v>1600</v>
      </c>
      <c r="L1104" s="575">
        <v>1600</v>
      </c>
      <c r="M1104" s="575">
        <v>1600</v>
      </c>
      <c r="N1104" s="735">
        <f>M1104/L1104*100</f>
        <v>100</v>
      </c>
    </row>
    <row r="1105" spans="1:14" ht="12.75" customHeight="1">
      <c r="A1105" s="253"/>
      <c r="B1105" s="270"/>
      <c r="C1105" s="86"/>
      <c r="D1105" s="309"/>
      <c r="E1105" s="178"/>
      <c r="F1105" s="224"/>
      <c r="G1105" s="287"/>
      <c r="H1105" s="162"/>
      <c r="I1105" s="139"/>
      <c r="J1105" s="575"/>
      <c r="K1105" s="342"/>
      <c r="L1105" s="342"/>
      <c r="M1105" s="342"/>
      <c r="N1105" s="742"/>
    </row>
    <row r="1106" spans="1:14" s="126" customFormat="1" ht="14.25" customHeight="1">
      <c r="A1106" s="270"/>
      <c r="B1106" s="270"/>
      <c r="C1106" s="270"/>
      <c r="D1106" s="316"/>
      <c r="E1106" s="316"/>
      <c r="F1106" s="322"/>
      <c r="G1106" s="289"/>
      <c r="H1106" s="296"/>
      <c r="I1106" s="289" t="s">
        <v>1791</v>
      </c>
      <c r="J1106" s="577">
        <f>SUM(J1101:J1105)</f>
        <v>1600</v>
      </c>
      <c r="K1106" s="577">
        <f>SUM(K1101:K1105)</f>
        <v>1600</v>
      </c>
      <c r="L1106" s="577">
        <f>SUM(L1101:L1105)</f>
        <v>1600</v>
      </c>
      <c r="M1106" s="577">
        <f>SUM(M1101:M1105)</f>
        <v>1600</v>
      </c>
      <c r="N1106" s="745">
        <f>M1106/L1106*100</f>
        <v>100</v>
      </c>
    </row>
    <row r="1107" spans="1:14" ht="14.25" customHeight="1">
      <c r="A1107" s="253"/>
      <c r="B1107" s="270"/>
      <c r="C1107" s="86"/>
      <c r="D1107" s="309"/>
      <c r="E1107" s="178"/>
      <c r="F1107" s="224"/>
      <c r="G1107" s="287"/>
      <c r="H1107" s="162"/>
      <c r="I1107" s="140"/>
      <c r="J1107" s="578"/>
      <c r="K1107" s="201"/>
      <c r="L1107" s="201"/>
      <c r="M1107" s="201"/>
      <c r="N1107" s="744"/>
    </row>
    <row r="1108" spans="1:14" ht="13.5" customHeight="1">
      <c r="A1108" s="253"/>
      <c r="B1108" s="270">
        <v>11</v>
      </c>
      <c r="C1108" s="86">
        <v>2</v>
      </c>
      <c r="D1108" s="309"/>
      <c r="E1108" s="178"/>
      <c r="F1108" s="224"/>
      <c r="G1108" s="288" t="s">
        <v>1697</v>
      </c>
      <c r="H1108" s="162"/>
      <c r="I1108" s="139"/>
      <c r="J1108" s="575"/>
      <c r="K1108" s="342"/>
      <c r="L1108" s="342"/>
      <c r="M1108" s="342"/>
      <c r="N1108" s="742"/>
    </row>
    <row r="1109" spans="1:14" ht="13.5" customHeight="1">
      <c r="A1109" s="253"/>
      <c r="B1109" s="270"/>
      <c r="C1109" s="86"/>
      <c r="D1109" s="309">
        <v>1</v>
      </c>
      <c r="E1109" s="178"/>
      <c r="F1109" s="224"/>
      <c r="G1109" s="287"/>
      <c r="H1109" s="162" t="s">
        <v>1761</v>
      </c>
      <c r="I1109" s="139"/>
      <c r="J1109" s="575"/>
      <c r="K1109" s="342"/>
      <c r="L1109" s="342"/>
      <c r="M1109" s="342"/>
      <c r="N1109" s="742"/>
    </row>
    <row r="1110" spans="1:14" ht="13.5" customHeight="1">
      <c r="A1110" s="253"/>
      <c r="B1110" s="270"/>
      <c r="C1110" s="86"/>
      <c r="D1110" s="309"/>
      <c r="E1110" s="178">
        <v>3</v>
      </c>
      <c r="F1110" s="224"/>
      <c r="G1110" s="287"/>
      <c r="H1110" s="162"/>
      <c r="I1110" s="139" t="s">
        <v>1764</v>
      </c>
      <c r="J1110" s="575">
        <v>1100</v>
      </c>
      <c r="K1110" s="342"/>
      <c r="L1110" s="330">
        <v>0</v>
      </c>
      <c r="M1110" s="330"/>
      <c r="N1110" s="735"/>
    </row>
    <row r="1111" spans="1:14" ht="14.25" customHeight="1">
      <c r="A1111" s="253"/>
      <c r="B1111" s="270"/>
      <c r="C1111" s="86"/>
      <c r="D1111" s="309"/>
      <c r="E1111" s="178"/>
      <c r="F1111" s="224"/>
      <c r="G1111" s="287"/>
      <c r="H1111" s="162"/>
      <c r="I1111" s="139"/>
      <c r="J1111" s="575"/>
      <c r="K1111" s="342"/>
      <c r="L1111" s="342"/>
      <c r="M1111" s="342"/>
      <c r="N1111" s="742"/>
    </row>
    <row r="1112" spans="1:14" s="126" customFormat="1" ht="13.5" customHeight="1">
      <c r="A1112" s="270"/>
      <c r="B1112" s="270"/>
      <c r="C1112" s="270"/>
      <c r="D1112" s="316"/>
      <c r="E1112" s="316"/>
      <c r="F1112" s="322"/>
      <c r="G1112" s="289"/>
      <c r="H1112" s="296"/>
      <c r="I1112" s="289" t="s">
        <v>1791</v>
      </c>
      <c r="J1112" s="577">
        <f>SUM(J1107:J1111)</f>
        <v>1100</v>
      </c>
      <c r="K1112" s="344">
        <f>SUM(K1107:K1111)</f>
        <v>0</v>
      </c>
      <c r="L1112" s="344"/>
      <c r="M1112" s="344"/>
      <c r="N1112" s="748"/>
    </row>
    <row r="1113" spans="1:14" ht="14.25" customHeight="1">
      <c r="A1113" s="253"/>
      <c r="B1113" s="270"/>
      <c r="C1113" s="86"/>
      <c r="D1113" s="309"/>
      <c r="E1113" s="178"/>
      <c r="F1113" s="224"/>
      <c r="G1113" s="287"/>
      <c r="H1113" s="162"/>
      <c r="I1113" s="140"/>
      <c r="J1113" s="578"/>
      <c r="K1113" s="201"/>
      <c r="L1113" s="201"/>
      <c r="M1113" s="201"/>
      <c r="N1113" s="744"/>
    </row>
    <row r="1114" spans="1:14" ht="12" customHeight="1">
      <c r="A1114" s="253"/>
      <c r="B1114" s="270">
        <v>12</v>
      </c>
      <c r="C1114" s="86">
        <v>2</v>
      </c>
      <c r="D1114" s="309"/>
      <c r="E1114" s="178"/>
      <c r="F1114" s="224"/>
      <c r="G1114" s="288" t="s">
        <v>1919</v>
      </c>
      <c r="H1114" s="162"/>
      <c r="I1114" s="139"/>
      <c r="J1114" s="575"/>
      <c r="K1114" s="342"/>
      <c r="L1114" s="342"/>
      <c r="M1114" s="342"/>
      <c r="N1114" s="742"/>
    </row>
    <row r="1115" spans="1:14" ht="13.5" customHeight="1">
      <c r="A1115" s="253"/>
      <c r="B1115" s="270"/>
      <c r="C1115" s="86"/>
      <c r="D1115" s="309">
        <v>1</v>
      </c>
      <c r="E1115" s="178"/>
      <c r="F1115" s="224"/>
      <c r="G1115" s="287"/>
      <c r="H1115" s="162" t="s">
        <v>1761</v>
      </c>
      <c r="I1115" s="139"/>
      <c r="J1115" s="575"/>
      <c r="K1115" s="342"/>
      <c r="L1115" s="342"/>
      <c r="M1115" s="342"/>
      <c r="N1115" s="742"/>
    </row>
    <row r="1116" spans="1:14" ht="13.5" customHeight="1">
      <c r="A1116" s="253"/>
      <c r="B1116" s="270"/>
      <c r="C1116" s="86"/>
      <c r="D1116" s="309"/>
      <c r="E1116" s="178">
        <v>3</v>
      </c>
      <c r="F1116" s="224"/>
      <c r="G1116" s="287"/>
      <c r="H1116" s="162"/>
      <c r="I1116" s="139" t="s">
        <v>1764</v>
      </c>
      <c r="J1116" s="575"/>
      <c r="K1116" s="342"/>
      <c r="L1116" s="342">
        <v>1500</v>
      </c>
      <c r="M1116" s="342">
        <v>1500</v>
      </c>
      <c r="N1116" s="735">
        <f>M1116/L1116*100</f>
        <v>100</v>
      </c>
    </row>
    <row r="1117" spans="1:14" ht="13.5" customHeight="1">
      <c r="A1117" s="253"/>
      <c r="B1117" s="270"/>
      <c r="C1117" s="86"/>
      <c r="D1117" s="309"/>
      <c r="E1117" s="178">
        <v>5</v>
      </c>
      <c r="F1117" s="224"/>
      <c r="G1117" s="287"/>
      <c r="H1117" s="162"/>
      <c r="I1117" s="139" t="s">
        <v>1770</v>
      </c>
      <c r="J1117" s="575">
        <v>1500</v>
      </c>
      <c r="K1117" s="575">
        <v>1500</v>
      </c>
      <c r="L1117" s="575"/>
      <c r="M1117" s="575"/>
      <c r="N1117" s="735"/>
    </row>
    <row r="1118" spans="1:14" ht="14.25" customHeight="1">
      <c r="A1118" s="253"/>
      <c r="B1118" s="270"/>
      <c r="C1118" s="86"/>
      <c r="D1118" s="309"/>
      <c r="E1118" s="178"/>
      <c r="F1118" s="224"/>
      <c r="G1118" s="287"/>
      <c r="H1118" s="162"/>
      <c r="I1118" s="139"/>
      <c r="J1118" s="575"/>
      <c r="K1118" s="342"/>
      <c r="L1118" s="342"/>
      <c r="M1118" s="342"/>
      <c r="N1118" s="742"/>
    </row>
    <row r="1119" spans="1:14" s="126" customFormat="1" ht="13.5" customHeight="1">
      <c r="A1119" s="270"/>
      <c r="B1119" s="270"/>
      <c r="C1119" s="270"/>
      <c r="D1119" s="316"/>
      <c r="E1119" s="316"/>
      <c r="F1119" s="322"/>
      <c r="G1119" s="289"/>
      <c r="H1119" s="296"/>
      <c r="I1119" s="289" t="s">
        <v>1791</v>
      </c>
      <c r="J1119" s="577">
        <f>SUM(J1113:J1118)</f>
        <v>1500</v>
      </c>
      <c r="K1119" s="577">
        <f>SUM(K1113:K1118)</f>
        <v>1500</v>
      </c>
      <c r="L1119" s="577">
        <f>SUM(L1113:L1118)</f>
        <v>1500</v>
      </c>
      <c r="M1119" s="577">
        <f>SUM(M1113:M1118)</f>
        <v>1500</v>
      </c>
      <c r="N1119" s="745">
        <f>M1119/L1119*100</f>
        <v>100</v>
      </c>
    </row>
    <row r="1120" spans="1:14" ht="14.25" customHeight="1">
      <c r="A1120" s="253"/>
      <c r="B1120" s="270"/>
      <c r="C1120" s="86"/>
      <c r="D1120" s="309"/>
      <c r="E1120" s="178"/>
      <c r="F1120" s="224"/>
      <c r="G1120" s="287"/>
      <c r="H1120" s="162"/>
      <c r="I1120" s="140"/>
      <c r="J1120" s="578"/>
      <c r="K1120" s="201"/>
      <c r="L1120" s="201"/>
      <c r="M1120" s="201"/>
      <c r="N1120" s="744"/>
    </row>
    <row r="1121" spans="1:14" ht="16.5" customHeight="1">
      <c r="A1121" s="253"/>
      <c r="B1121" s="270">
        <v>13</v>
      </c>
      <c r="C1121" s="86">
        <v>2</v>
      </c>
      <c r="D1121" s="309"/>
      <c r="E1121" s="178"/>
      <c r="F1121" s="224"/>
      <c r="G1121" s="288" t="s">
        <v>1635</v>
      </c>
      <c r="H1121" s="162"/>
      <c r="I1121" s="139"/>
      <c r="J1121" s="575"/>
      <c r="K1121" s="342"/>
      <c r="L1121" s="342"/>
      <c r="M1121" s="342"/>
      <c r="N1121" s="742"/>
    </row>
    <row r="1122" spans="1:14" ht="14.25" customHeight="1">
      <c r="A1122" s="253"/>
      <c r="B1122" s="270"/>
      <c r="C1122" s="86"/>
      <c r="D1122" s="309">
        <v>1</v>
      </c>
      <c r="E1122" s="178"/>
      <c r="F1122" s="224"/>
      <c r="G1122" s="287"/>
      <c r="H1122" s="162" t="s">
        <v>1761</v>
      </c>
      <c r="I1122" s="139"/>
      <c r="J1122" s="575"/>
      <c r="K1122" s="342"/>
      <c r="L1122" s="342"/>
      <c r="M1122" s="342"/>
      <c r="N1122" s="742"/>
    </row>
    <row r="1123" spans="1:14" ht="14.25" customHeight="1">
      <c r="A1123" s="253"/>
      <c r="B1123" s="270"/>
      <c r="C1123" s="86"/>
      <c r="D1123" s="309"/>
      <c r="E1123" s="178">
        <v>1</v>
      </c>
      <c r="F1123" s="224"/>
      <c r="G1123" s="287"/>
      <c r="H1123" s="162"/>
      <c r="I1123" s="139" t="s">
        <v>1762</v>
      </c>
      <c r="J1123" s="575"/>
      <c r="K1123" s="342"/>
      <c r="L1123" s="342">
        <v>50</v>
      </c>
      <c r="M1123" s="342">
        <v>50</v>
      </c>
      <c r="N1123" s="735">
        <f>M1123/L1123*100</f>
        <v>100</v>
      </c>
    </row>
    <row r="1124" spans="1:14" ht="14.25" customHeight="1">
      <c r="A1124" s="253"/>
      <c r="B1124" s="270"/>
      <c r="C1124" s="86"/>
      <c r="D1124" s="309"/>
      <c r="E1124" s="178">
        <v>2</v>
      </c>
      <c r="F1124" s="224"/>
      <c r="G1124" s="287"/>
      <c r="H1124" s="162"/>
      <c r="I1124" s="139" t="s">
        <v>1763</v>
      </c>
      <c r="J1124" s="575"/>
      <c r="K1124" s="342"/>
      <c r="L1124" s="342">
        <v>13</v>
      </c>
      <c r="M1124" s="342">
        <v>13</v>
      </c>
      <c r="N1124" s="735">
        <f>M1124/L1124*100</f>
        <v>100</v>
      </c>
    </row>
    <row r="1125" spans="1:14" ht="14.25" customHeight="1">
      <c r="A1125" s="253"/>
      <c r="B1125" s="270"/>
      <c r="C1125" s="86"/>
      <c r="D1125" s="309"/>
      <c r="E1125" s="178">
        <v>3</v>
      </c>
      <c r="F1125" s="224"/>
      <c r="G1125" s="287"/>
      <c r="H1125" s="162"/>
      <c r="I1125" s="139" t="s">
        <v>1764</v>
      </c>
      <c r="J1125" s="575"/>
      <c r="K1125" s="342"/>
      <c r="L1125" s="342">
        <v>2209</v>
      </c>
      <c r="M1125" s="342">
        <v>2207</v>
      </c>
      <c r="N1125" s="735">
        <f>M1125/L1125*100</f>
        <v>99.90946129470348</v>
      </c>
    </row>
    <row r="1126" spans="1:14" ht="14.25" customHeight="1">
      <c r="A1126" s="253"/>
      <c r="B1126" s="270"/>
      <c r="C1126" s="86"/>
      <c r="D1126" s="309"/>
      <c r="E1126" s="178">
        <v>5</v>
      </c>
      <c r="F1126" s="224"/>
      <c r="G1126" s="287"/>
      <c r="H1126" s="162"/>
      <c r="I1126" s="139" t="s">
        <v>1770</v>
      </c>
      <c r="J1126" s="575">
        <v>1206</v>
      </c>
      <c r="K1126" s="342"/>
      <c r="L1126" s="330">
        <v>660</v>
      </c>
      <c r="M1126" s="330"/>
      <c r="N1126" s="735"/>
    </row>
    <row r="1127" spans="1:14" ht="14.25" customHeight="1">
      <c r="A1127" s="253"/>
      <c r="B1127" s="270"/>
      <c r="C1127" s="86"/>
      <c r="D1127" s="309"/>
      <c r="E1127" s="178"/>
      <c r="F1127" s="224"/>
      <c r="G1127" s="287"/>
      <c r="H1127" s="162"/>
      <c r="I1127" s="139"/>
      <c r="J1127" s="575"/>
      <c r="K1127" s="342"/>
      <c r="L1127" s="342"/>
      <c r="M1127" s="342"/>
      <c r="N1127" s="742"/>
    </row>
    <row r="1128" spans="1:14" s="126" customFormat="1" ht="15.75" customHeight="1">
      <c r="A1128" s="270"/>
      <c r="B1128" s="270"/>
      <c r="C1128" s="270"/>
      <c r="D1128" s="316"/>
      <c r="E1128" s="316"/>
      <c r="F1128" s="322"/>
      <c r="G1128" s="289"/>
      <c r="H1128" s="296"/>
      <c r="I1128" s="289" t="s">
        <v>1791</v>
      </c>
      <c r="J1128" s="577">
        <f>SUM(J1120:J1127)</f>
        <v>1206</v>
      </c>
      <c r="K1128" s="577">
        <f>SUM(K1120:K1127)</f>
        <v>0</v>
      </c>
      <c r="L1128" s="577">
        <f>SUM(L1120:L1127)</f>
        <v>2932</v>
      </c>
      <c r="M1128" s="577">
        <f>SUM(M1120:M1127)</f>
        <v>2270</v>
      </c>
      <c r="N1128" s="745">
        <f>M1128/L1128*100</f>
        <v>77.42155525238745</v>
      </c>
    </row>
    <row r="1129" spans="1:14" ht="15" customHeight="1">
      <c r="A1129" s="253"/>
      <c r="B1129" s="270"/>
      <c r="C1129" s="86"/>
      <c r="D1129" s="309"/>
      <c r="E1129" s="178"/>
      <c r="F1129" s="224"/>
      <c r="G1129" s="287"/>
      <c r="H1129" s="162"/>
      <c r="I1129" s="140"/>
      <c r="J1129" s="578"/>
      <c r="K1129" s="201"/>
      <c r="L1129" s="201"/>
      <c r="M1129" s="201"/>
      <c r="N1129" s="744"/>
    </row>
    <row r="1130" spans="1:14" ht="14.25" customHeight="1">
      <c r="A1130" s="253"/>
      <c r="B1130" s="270">
        <v>14</v>
      </c>
      <c r="C1130" s="86">
        <v>2</v>
      </c>
      <c r="D1130" s="309"/>
      <c r="E1130" s="178"/>
      <c r="F1130" s="224"/>
      <c r="G1130" s="288" t="s">
        <v>564</v>
      </c>
      <c r="H1130" s="162"/>
      <c r="I1130" s="139"/>
      <c r="J1130" s="575"/>
      <c r="K1130" s="342"/>
      <c r="L1130" s="342"/>
      <c r="M1130" s="342"/>
      <c r="N1130" s="742"/>
    </row>
    <row r="1131" spans="1:14" ht="14.25" customHeight="1">
      <c r="A1131" s="253"/>
      <c r="B1131" s="270"/>
      <c r="C1131" s="86"/>
      <c r="D1131" s="309">
        <v>1</v>
      </c>
      <c r="E1131" s="178"/>
      <c r="F1131" s="224"/>
      <c r="G1131" s="287"/>
      <c r="H1131" s="162" t="s">
        <v>1761</v>
      </c>
      <c r="I1131" s="139"/>
      <c r="J1131" s="575"/>
      <c r="K1131" s="342"/>
      <c r="L1131" s="342"/>
      <c r="M1131" s="342"/>
      <c r="N1131" s="742"/>
    </row>
    <row r="1132" spans="1:14" ht="14.25" customHeight="1">
      <c r="A1132" s="253"/>
      <c r="B1132" s="270"/>
      <c r="C1132" s="86"/>
      <c r="D1132" s="309"/>
      <c r="E1132" s="178">
        <v>3</v>
      </c>
      <c r="F1132" s="224"/>
      <c r="G1132" s="287"/>
      <c r="H1132" s="162"/>
      <c r="I1132" s="139" t="s">
        <v>1764</v>
      </c>
      <c r="J1132" s="575"/>
      <c r="K1132" s="342"/>
      <c r="L1132" s="342">
        <v>600</v>
      </c>
      <c r="M1132" s="342">
        <v>600</v>
      </c>
      <c r="N1132" s="735">
        <f>M1132/L1132*100</f>
        <v>100</v>
      </c>
    </row>
    <row r="1133" spans="1:14" ht="18" customHeight="1">
      <c r="A1133" s="253"/>
      <c r="B1133" s="270"/>
      <c r="C1133" s="86"/>
      <c r="D1133" s="309"/>
      <c r="E1133" s="178"/>
      <c r="F1133" s="224"/>
      <c r="G1133" s="287"/>
      <c r="H1133" s="162"/>
      <c r="I1133" s="139"/>
      <c r="J1133" s="575"/>
      <c r="K1133" s="342"/>
      <c r="L1133" s="342"/>
      <c r="M1133" s="342"/>
      <c r="N1133" s="742"/>
    </row>
    <row r="1134" spans="1:14" s="126" customFormat="1" ht="14.25" customHeight="1">
      <c r="A1134" s="270"/>
      <c r="B1134" s="270"/>
      <c r="C1134" s="270"/>
      <c r="D1134" s="316"/>
      <c r="E1134" s="316"/>
      <c r="F1134" s="322"/>
      <c r="G1134" s="289"/>
      <c r="H1134" s="296"/>
      <c r="I1134" s="289" t="s">
        <v>1791</v>
      </c>
      <c r="J1134" s="577"/>
      <c r="K1134" s="344">
        <f>SUM(K1129:K1133)</f>
        <v>0</v>
      </c>
      <c r="L1134" s="344">
        <f>SUM(L1132:L1133)</f>
        <v>600</v>
      </c>
      <c r="M1134" s="344">
        <f>SUM(M1132:M1133)</f>
        <v>600</v>
      </c>
      <c r="N1134" s="745">
        <f>M1134/L1134*100</f>
        <v>100</v>
      </c>
    </row>
    <row r="1135" spans="1:14" ht="13.5" customHeight="1">
      <c r="A1135" s="253"/>
      <c r="B1135" s="270"/>
      <c r="C1135" s="86"/>
      <c r="D1135" s="309"/>
      <c r="E1135" s="178"/>
      <c r="F1135" s="225"/>
      <c r="G1135" s="287"/>
      <c r="H1135" s="162"/>
      <c r="I1135" s="140"/>
      <c r="J1135" s="578"/>
      <c r="K1135" s="201"/>
      <c r="L1135" s="201"/>
      <c r="M1135" s="201"/>
      <c r="N1135" s="744"/>
    </row>
    <row r="1136" spans="1:14" s="107" customFormat="1" ht="14.25" customHeight="1">
      <c r="A1136" s="253"/>
      <c r="B1136" s="253"/>
      <c r="C1136" s="253"/>
      <c r="D1136" s="321"/>
      <c r="E1136" s="321"/>
      <c r="F1136" s="227"/>
      <c r="G1136" s="227"/>
      <c r="H1136" s="233"/>
      <c r="I1136" s="227" t="s">
        <v>1773</v>
      </c>
      <c r="J1136" s="579">
        <f>SUM(J1036:J1134)/2</f>
        <v>18331</v>
      </c>
      <c r="K1136" s="579">
        <f>SUM(K1036:K1134)/2</f>
        <v>9137</v>
      </c>
      <c r="L1136" s="579">
        <f>SUM(L1036:L1134)/2</f>
        <v>23060</v>
      </c>
      <c r="M1136" s="579">
        <f>SUM(M1036:M1134)/2</f>
        <v>21825</v>
      </c>
      <c r="N1136" s="746">
        <f>M1136/L1136*100</f>
        <v>94.64440589765827</v>
      </c>
    </row>
    <row r="1137" spans="1:14" ht="10.5" customHeight="1">
      <c r="A1137" s="253"/>
      <c r="B1137" s="270"/>
      <c r="C1137" s="86"/>
      <c r="D1137" s="309"/>
      <c r="E1137" s="178"/>
      <c r="F1137" s="225"/>
      <c r="G1137" s="287"/>
      <c r="H1137" s="162"/>
      <c r="I1137" s="140"/>
      <c r="J1137" s="578"/>
      <c r="K1137" s="201"/>
      <c r="L1137" s="201"/>
      <c r="M1137" s="201"/>
      <c r="N1137" s="744"/>
    </row>
    <row r="1138" spans="1:14" ht="13.5" customHeight="1">
      <c r="A1138" s="254">
        <v>14</v>
      </c>
      <c r="B1138" s="271">
        <v>1</v>
      </c>
      <c r="C1138" s="89">
        <v>2</v>
      </c>
      <c r="D1138" s="310"/>
      <c r="E1138" s="179"/>
      <c r="F1138" s="229" t="s">
        <v>1887</v>
      </c>
      <c r="G1138" s="290"/>
      <c r="H1138" s="164"/>
      <c r="I1138" s="139"/>
      <c r="J1138" s="575"/>
      <c r="K1138" s="342"/>
      <c r="L1138" s="342"/>
      <c r="M1138" s="342"/>
      <c r="N1138" s="742"/>
    </row>
    <row r="1139" spans="1:14" ht="13.5" customHeight="1">
      <c r="A1139" s="253"/>
      <c r="B1139" s="270"/>
      <c r="C1139" s="86"/>
      <c r="D1139" s="309">
        <v>1</v>
      </c>
      <c r="E1139" s="178"/>
      <c r="F1139" s="224"/>
      <c r="G1139" s="287"/>
      <c r="H1139" s="162" t="s">
        <v>1761</v>
      </c>
      <c r="I1139" s="139"/>
      <c r="J1139" s="575"/>
      <c r="K1139" s="342"/>
      <c r="L1139" s="342"/>
      <c r="M1139" s="342"/>
      <c r="N1139" s="742"/>
    </row>
    <row r="1140" spans="1:14" ht="13.5" customHeight="1">
      <c r="A1140" s="253"/>
      <c r="B1140" s="270"/>
      <c r="C1140" s="86"/>
      <c r="D1140" s="309"/>
      <c r="E1140" s="178">
        <v>1</v>
      </c>
      <c r="F1140" s="224"/>
      <c r="G1140" s="287"/>
      <c r="H1140" s="162"/>
      <c r="I1140" s="139" t="s">
        <v>1762</v>
      </c>
      <c r="J1140" s="562">
        <v>1000</v>
      </c>
      <c r="K1140" s="342">
        <v>324</v>
      </c>
      <c r="L1140" s="330">
        <v>2020</v>
      </c>
      <c r="M1140" s="330">
        <v>1822</v>
      </c>
      <c r="N1140" s="735">
        <f>M1140/L1140*100</f>
        <v>90.1980198019802</v>
      </c>
    </row>
    <row r="1141" spans="1:14" ht="13.5" customHeight="1">
      <c r="A1141" s="253"/>
      <c r="B1141" s="270"/>
      <c r="C1141" s="86"/>
      <c r="D1141" s="309"/>
      <c r="E1141" s="178">
        <v>2</v>
      </c>
      <c r="F1141" s="224"/>
      <c r="G1141" s="287"/>
      <c r="H1141" s="162"/>
      <c r="I1141" s="139" t="s">
        <v>1763</v>
      </c>
      <c r="J1141" s="562">
        <v>260</v>
      </c>
      <c r="K1141" s="342">
        <v>48</v>
      </c>
      <c r="L1141" s="330">
        <v>308</v>
      </c>
      <c r="M1141" s="330">
        <v>260</v>
      </c>
      <c r="N1141" s="735">
        <f>M1141/L1141*100</f>
        <v>84.4155844155844</v>
      </c>
    </row>
    <row r="1142" spans="1:14" ht="13.5" customHeight="1">
      <c r="A1142" s="253"/>
      <c r="B1142" s="270"/>
      <c r="C1142" s="86"/>
      <c r="D1142" s="309"/>
      <c r="E1142" s="178">
        <v>3</v>
      </c>
      <c r="F1142" s="224"/>
      <c r="G1142" s="287"/>
      <c r="H1142" s="162"/>
      <c r="I1142" s="139" t="s">
        <v>1764</v>
      </c>
      <c r="J1142" s="562">
        <v>5540</v>
      </c>
      <c r="K1142" s="342"/>
      <c r="L1142" s="330">
        <v>4930</v>
      </c>
      <c r="M1142" s="330">
        <v>4930</v>
      </c>
      <c r="N1142" s="735">
        <f>M1142/L1142*100</f>
        <v>100</v>
      </c>
    </row>
    <row r="1143" spans="1:14" ht="13.5" customHeight="1">
      <c r="A1143" s="253"/>
      <c r="B1143" s="270"/>
      <c r="C1143" s="86"/>
      <c r="D1143" s="309"/>
      <c r="E1143" s="178">
        <v>5</v>
      </c>
      <c r="F1143" s="224"/>
      <c r="G1143" s="287"/>
      <c r="H1143" s="162"/>
      <c r="I1143" s="139" t="s">
        <v>1770</v>
      </c>
      <c r="J1143" s="562"/>
      <c r="K1143" s="342"/>
      <c r="L1143" s="330">
        <v>50</v>
      </c>
      <c r="M1143" s="330">
        <v>50</v>
      </c>
      <c r="N1143" s="735">
        <f>M1143/L1143*100</f>
        <v>100</v>
      </c>
    </row>
    <row r="1144" spans="1:14" ht="12" customHeight="1">
      <c r="A1144" s="253"/>
      <c r="B1144" s="270"/>
      <c r="C1144" s="86"/>
      <c r="D1144" s="309"/>
      <c r="E1144" s="178"/>
      <c r="F1144" s="224"/>
      <c r="G1144" s="287"/>
      <c r="H1144" s="162"/>
      <c r="I1144" s="139"/>
      <c r="J1144" s="562"/>
      <c r="K1144" s="342"/>
      <c r="L1144" s="342"/>
      <c r="M1144" s="342"/>
      <c r="N1144" s="742"/>
    </row>
    <row r="1145" spans="1:14" s="126" customFormat="1" ht="13.5" customHeight="1">
      <c r="A1145" s="270"/>
      <c r="B1145" s="270"/>
      <c r="C1145" s="270"/>
      <c r="D1145" s="316"/>
      <c r="E1145" s="316"/>
      <c r="F1145" s="322"/>
      <c r="G1145" s="289"/>
      <c r="H1145" s="296"/>
      <c r="I1145" s="289" t="s">
        <v>1791</v>
      </c>
      <c r="J1145" s="577">
        <f>SUM(J1139:J1144)</f>
        <v>6800</v>
      </c>
      <c r="K1145" s="577">
        <f>SUM(K1139:K1144)</f>
        <v>372</v>
      </c>
      <c r="L1145" s="577">
        <f>SUM(L1139:L1144)</f>
        <v>7308</v>
      </c>
      <c r="M1145" s="577">
        <f>SUM(M1139:M1144)</f>
        <v>7062</v>
      </c>
      <c r="N1145" s="745">
        <f>M1145/L1145*100</f>
        <v>96.63382594417077</v>
      </c>
    </row>
    <row r="1146" spans="1:14" ht="14.25" customHeight="1">
      <c r="A1146" s="253"/>
      <c r="B1146" s="270"/>
      <c r="C1146" s="86"/>
      <c r="D1146" s="309"/>
      <c r="E1146" s="178"/>
      <c r="F1146" s="224"/>
      <c r="G1146" s="287"/>
      <c r="H1146" s="162"/>
      <c r="I1146" s="139"/>
      <c r="J1146" s="562"/>
      <c r="K1146" s="342"/>
      <c r="L1146" s="330"/>
      <c r="M1146" s="330"/>
      <c r="N1146" s="735"/>
    </row>
    <row r="1147" spans="1:14" ht="13.5" customHeight="1">
      <c r="A1147" s="253"/>
      <c r="B1147" s="270">
        <v>2</v>
      </c>
      <c r="C1147" s="86">
        <v>2</v>
      </c>
      <c r="D1147" s="309"/>
      <c r="E1147" s="178"/>
      <c r="F1147" s="224"/>
      <c r="G1147" s="287" t="s">
        <v>1636</v>
      </c>
      <c r="H1147" s="162"/>
      <c r="I1147" s="139"/>
      <c r="J1147" s="562"/>
      <c r="K1147" s="342"/>
      <c r="L1147" s="330"/>
      <c r="M1147" s="330"/>
      <c r="N1147" s="735"/>
    </row>
    <row r="1148" spans="1:14" ht="13.5" customHeight="1">
      <c r="A1148" s="253"/>
      <c r="B1148" s="270"/>
      <c r="C1148" s="86"/>
      <c r="D1148" s="309">
        <v>1</v>
      </c>
      <c r="E1148" s="178"/>
      <c r="F1148" s="224"/>
      <c r="G1148" s="287"/>
      <c r="H1148" s="162" t="s">
        <v>1761</v>
      </c>
      <c r="I1148" s="139"/>
      <c r="J1148" s="575"/>
      <c r="K1148" s="342"/>
      <c r="L1148" s="342"/>
      <c r="M1148" s="342"/>
      <c r="N1148" s="742"/>
    </row>
    <row r="1149" spans="1:14" ht="13.5" customHeight="1">
      <c r="A1149" s="253"/>
      <c r="B1149" s="270"/>
      <c r="C1149" s="86"/>
      <c r="D1149" s="309"/>
      <c r="E1149" s="178">
        <v>3</v>
      </c>
      <c r="F1149" s="224"/>
      <c r="G1149" s="287"/>
      <c r="H1149" s="162"/>
      <c r="I1149" s="139" t="s">
        <v>1764</v>
      </c>
      <c r="J1149" s="562">
        <v>1000</v>
      </c>
      <c r="K1149" s="342"/>
      <c r="L1149" s="330">
        <v>6186</v>
      </c>
      <c r="M1149" s="330">
        <v>6186</v>
      </c>
      <c r="N1149" s="735">
        <f>M1149/L1149*100</f>
        <v>100</v>
      </c>
    </row>
    <row r="1150" spans="1:14" ht="11.25" customHeight="1">
      <c r="A1150" s="253"/>
      <c r="B1150" s="270"/>
      <c r="C1150" s="86"/>
      <c r="D1150" s="309"/>
      <c r="E1150" s="178"/>
      <c r="F1150" s="224"/>
      <c r="G1150" s="287"/>
      <c r="H1150" s="162"/>
      <c r="I1150" s="139"/>
      <c r="J1150" s="562"/>
      <c r="K1150" s="342"/>
      <c r="L1150" s="342"/>
      <c r="M1150" s="342"/>
      <c r="N1150" s="742"/>
    </row>
    <row r="1151" spans="1:14" s="126" customFormat="1" ht="13.5" customHeight="1">
      <c r="A1151" s="270"/>
      <c r="B1151" s="270"/>
      <c r="C1151" s="270"/>
      <c r="D1151" s="316"/>
      <c r="E1151" s="316"/>
      <c r="F1151" s="322"/>
      <c r="G1151" s="289"/>
      <c r="H1151" s="296"/>
      <c r="I1151" s="289" t="s">
        <v>1791</v>
      </c>
      <c r="J1151" s="577">
        <f>SUM(J1146:J1150)</f>
        <v>1000</v>
      </c>
      <c r="K1151" s="577">
        <f>SUM(K1146:K1150)</f>
        <v>0</v>
      </c>
      <c r="L1151" s="577">
        <f>SUM(L1146:L1150)</f>
        <v>6186</v>
      </c>
      <c r="M1151" s="577">
        <f>SUM(M1146:M1150)</f>
        <v>6186</v>
      </c>
      <c r="N1151" s="745">
        <f>M1151/L1151*100</f>
        <v>100</v>
      </c>
    </row>
    <row r="1152" spans="1:14" ht="9" customHeight="1">
      <c r="A1152" s="253"/>
      <c r="B1152" s="270"/>
      <c r="C1152" s="86"/>
      <c r="D1152" s="309"/>
      <c r="E1152" s="178"/>
      <c r="F1152" s="224"/>
      <c r="G1152" s="287"/>
      <c r="H1152" s="162"/>
      <c r="I1152" s="140"/>
      <c r="J1152" s="578"/>
      <c r="K1152" s="201"/>
      <c r="L1152" s="201"/>
      <c r="M1152" s="201"/>
      <c r="N1152" s="744"/>
    </row>
    <row r="1153" spans="1:14" s="107" customFormat="1" ht="13.5" customHeight="1">
      <c r="A1153" s="253"/>
      <c r="B1153" s="253"/>
      <c r="C1153" s="253"/>
      <c r="D1153" s="321"/>
      <c r="E1153" s="321"/>
      <c r="F1153" s="231"/>
      <c r="G1153" s="234"/>
      <c r="H1153" s="324"/>
      <c r="I1153" s="227" t="s">
        <v>1773</v>
      </c>
      <c r="J1153" s="579">
        <f>SUM(J1139:J1151)/2</f>
        <v>7800</v>
      </c>
      <c r="K1153" s="579">
        <f>SUM(K1139:K1151)/2</f>
        <v>372</v>
      </c>
      <c r="L1153" s="579">
        <f>SUM(L1139:L1151)/2</f>
        <v>13494</v>
      </c>
      <c r="M1153" s="579">
        <f>SUM(M1139:M1151)/2</f>
        <v>13248</v>
      </c>
      <c r="N1153" s="746">
        <f>M1153/L1153*100</f>
        <v>98.17696754112939</v>
      </c>
    </row>
    <row r="1154" spans="1:14" ht="14.25" customHeight="1">
      <c r="A1154" s="253"/>
      <c r="B1154" s="270"/>
      <c r="C1154" s="86"/>
      <c r="D1154" s="309"/>
      <c r="E1154" s="178"/>
      <c r="F1154" s="225"/>
      <c r="G1154" s="287"/>
      <c r="H1154" s="162"/>
      <c r="I1154" s="140"/>
      <c r="J1154" s="578"/>
      <c r="K1154" s="201"/>
      <c r="L1154" s="201"/>
      <c r="M1154" s="201"/>
      <c r="N1154" s="744"/>
    </row>
    <row r="1155" spans="1:14" ht="14.25" customHeight="1">
      <c r="A1155" s="254">
        <v>15</v>
      </c>
      <c r="B1155" s="271"/>
      <c r="C1155" s="89"/>
      <c r="D1155" s="310"/>
      <c r="E1155" s="179"/>
      <c r="F1155" s="229" t="s">
        <v>1871</v>
      </c>
      <c r="G1155" s="290"/>
      <c r="H1155" s="164"/>
      <c r="I1155" s="139"/>
      <c r="J1155" s="575"/>
      <c r="K1155" s="342"/>
      <c r="L1155" s="342"/>
      <c r="M1155" s="342"/>
      <c r="N1155" s="742"/>
    </row>
    <row r="1156" spans="1:14" ht="14.25" customHeight="1">
      <c r="A1156" s="253"/>
      <c r="B1156" s="270">
        <v>1</v>
      </c>
      <c r="C1156" s="86">
        <v>2</v>
      </c>
      <c r="D1156" s="309"/>
      <c r="E1156" s="178"/>
      <c r="F1156" s="224"/>
      <c r="G1156" s="287" t="s">
        <v>1872</v>
      </c>
      <c r="H1156" s="162"/>
      <c r="I1156" s="140"/>
      <c r="J1156" s="578"/>
      <c r="K1156" s="201"/>
      <c r="L1156" s="201"/>
      <c r="M1156" s="201"/>
      <c r="N1156" s="744"/>
    </row>
    <row r="1157" spans="1:14" ht="14.25" customHeight="1">
      <c r="A1157" s="253"/>
      <c r="B1157" s="270"/>
      <c r="C1157" s="86"/>
      <c r="D1157" s="309">
        <v>1</v>
      </c>
      <c r="E1157" s="178"/>
      <c r="F1157" s="224"/>
      <c r="G1157" s="287"/>
      <c r="H1157" s="162" t="s">
        <v>1761</v>
      </c>
      <c r="I1157" s="140"/>
      <c r="J1157" s="578"/>
      <c r="K1157" s="201"/>
      <c r="L1157" s="201"/>
      <c r="M1157" s="201"/>
      <c r="N1157" s="744"/>
    </row>
    <row r="1158" spans="1:14" ht="14.25" customHeight="1">
      <c r="A1158" s="253"/>
      <c r="B1158" s="270"/>
      <c r="C1158" s="86"/>
      <c r="D1158" s="309"/>
      <c r="E1158" s="178">
        <v>1</v>
      </c>
      <c r="F1158" s="224"/>
      <c r="G1158" s="287"/>
      <c r="H1158" s="162"/>
      <c r="I1158" s="139" t="s">
        <v>1762</v>
      </c>
      <c r="J1158" s="575">
        <v>1239</v>
      </c>
      <c r="K1158" s="342"/>
      <c r="L1158" s="330">
        <v>1052</v>
      </c>
      <c r="M1158" s="330">
        <v>1052</v>
      </c>
      <c r="N1158" s="735">
        <f>M1158/L1158*100</f>
        <v>100</v>
      </c>
    </row>
    <row r="1159" spans="1:14" ht="14.25" customHeight="1">
      <c r="A1159" s="253"/>
      <c r="B1159" s="270"/>
      <c r="C1159" s="86"/>
      <c r="D1159" s="309"/>
      <c r="E1159" s="178">
        <v>2</v>
      </c>
      <c r="F1159" s="224"/>
      <c r="G1159" s="287"/>
      <c r="H1159" s="162"/>
      <c r="I1159" s="139" t="s">
        <v>1763</v>
      </c>
      <c r="J1159" s="575">
        <v>137</v>
      </c>
      <c r="K1159" s="201"/>
      <c r="L1159" s="330">
        <v>110</v>
      </c>
      <c r="M1159" s="330">
        <v>109</v>
      </c>
      <c r="N1159" s="735">
        <f>M1159/L1159*100</f>
        <v>99.0909090909091</v>
      </c>
    </row>
    <row r="1160" spans="1:14" ht="14.25" customHeight="1">
      <c r="A1160" s="253"/>
      <c r="B1160" s="270"/>
      <c r="C1160" s="86"/>
      <c r="D1160" s="309"/>
      <c r="E1160" s="178">
        <v>3</v>
      </c>
      <c r="F1160" s="224"/>
      <c r="G1160" s="287"/>
      <c r="H1160" s="162"/>
      <c r="I1160" s="139" t="s">
        <v>1764</v>
      </c>
      <c r="J1160" s="575">
        <v>1000</v>
      </c>
      <c r="K1160" s="201"/>
      <c r="L1160" s="330">
        <v>342</v>
      </c>
      <c r="M1160" s="330">
        <v>338</v>
      </c>
      <c r="N1160" s="735">
        <f>M1160/L1160*100</f>
        <v>98.83040935672514</v>
      </c>
    </row>
    <row r="1161" spans="1:14" ht="14.25" customHeight="1">
      <c r="A1161" s="253"/>
      <c r="B1161" s="270"/>
      <c r="C1161" s="86"/>
      <c r="D1161" s="309"/>
      <c r="E1161" s="178">
        <v>5</v>
      </c>
      <c r="F1161" s="224"/>
      <c r="G1161" s="287"/>
      <c r="H1161" s="162"/>
      <c r="I1161" s="139" t="s">
        <v>1770</v>
      </c>
      <c r="J1161" s="575"/>
      <c r="K1161" s="201"/>
      <c r="L1161" s="330">
        <v>150</v>
      </c>
      <c r="M1161" s="330">
        <v>150</v>
      </c>
      <c r="N1161" s="735">
        <f>M1161/L1161*100</f>
        <v>100</v>
      </c>
    </row>
    <row r="1162" spans="1:14" ht="14.25" customHeight="1">
      <c r="A1162" s="253"/>
      <c r="B1162" s="270"/>
      <c r="C1162" s="86"/>
      <c r="D1162" s="309"/>
      <c r="E1162" s="178"/>
      <c r="F1162" s="224"/>
      <c r="G1162" s="287"/>
      <c r="H1162" s="162"/>
      <c r="I1162" s="140"/>
      <c r="J1162" s="578"/>
      <c r="K1162" s="201"/>
      <c r="L1162" s="342"/>
      <c r="M1162" s="342"/>
      <c r="N1162" s="742"/>
    </row>
    <row r="1163" spans="1:14" s="126" customFormat="1" ht="14.25" customHeight="1">
      <c r="A1163" s="270"/>
      <c r="B1163" s="270"/>
      <c r="C1163" s="270"/>
      <c r="D1163" s="316"/>
      <c r="E1163" s="316"/>
      <c r="F1163" s="322"/>
      <c r="G1163" s="289"/>
      <c r="H1163" s="296"/>
      <c r="I1163" s="289" t="s">
        <v>1791</v>
      </c>
      <c r="J1163" s="577">
        <f>SUM(J1158:J1162)</f>
        <v>2376</v>
      </c>
      <c r="K1163" s="577">
        <f>SUM(K1158:K1162)</f>
        <v>0</v>
      </c>
      <c r="L1163" s="577">
        <f>SUM(L1158:L1162)</f>
        <v>1654</v>
      </c>
      <c r="M1163" s="577">
        <f>SUM(M1158:M1162)</f>
        <v>1649</v>
      </c>
      <c r="N1163" s="745">
        <f>M1163/L1163*100</f>
        <v>99.69770253929867</v>
      </c>
    </row>
    <row r="1164" spans="1:14" ht="14.25" customHeight="1">
      <c r="A1164" s="253"/>
      <c r="B1164" s="270"/>
      <c r="C1164" s="86"/>
      <c r="D1164" s="309"/>
      <c r="E1164" s="178"/>
      <c r="F1164" s="224"/>
      <c r="G1164" s="287"/>
      <c r="H1164" s="162"/>
      <c r="I1164" s="140"/>
      <c r="J1164" s="578"/>
      <c r="K1164" s="201"/>
      <c r="L1164" s="201"/>
      <c r="M1164" s="201"/>
      <c r="N1164" s="744"/>
    </row>
    <row r="1165" spans="1:14" ht="14.25" customHeight="1">
      <c r="A1165" s="253"/>
      <c r="B1165" s="270">
        <v>2</v>
      </c>
      <c r="C1165" s="86">
        <v>1</v>
      </c>
      <c r="D1165" s="309"/>
      <c r="E1165" s="178"/>
      <c r="F1165" s="224"/>
      <c r="G1165" s="288" t="s">
        <v>1873</v>
      </c>
      <c r="H1165" s="162"/>
      <c r="I1165" s="139"/>
      <c r="J1165" s="575"/>
      <c r="K1165" s="342"/>
      <c r="L1165" s="342"/>
      <c r="M1165" s="342"/>
      <c r="N1165" s="742"/>
    </row>
    <row r="1166" spans="1:14" ht="14.25" customHeight="1">
      <c r="A1166" s="253"/>
      <c r="B1166" s="270"/>
      <c r="C1166" s="86"/>
      <c r="D1166" s="309">
        <v>1</v>
      </c>
      <c r="E1166" s="178"/>
      <c r="F1166" s="224"/>
      <c r="G1166" s="287"/>
      <c r="H1166" s="162" t="s">
        <v>1761</v>
      </c>
      <c r="I1166" s="139"/>
      <c r="J1166" s="575"/>
      <c r="K1166" s="342"/>
      <c r="L1166" s="342"/>
      <c r="M1166" s="342"/>
      <c r="N1166" s="742"/>
    </row>
    <row r="1167" spans="1:14" ht="14.25" customHeight="1">
      <c r="A1167" s="253"/>
      <c r="B1167" s="270"/>
      <c r="C1167" s="86"/>
      <c r="D1167" s="309"/>
      <c r="E1167" s="178">
        <v>1</v>
      </c>
      <c r="F1167" s="224"/>
      <c r="G1167" s="287"/>
      <c r="H1167" s="162"/>
      <c r="I1167" s="139" t="s">
        <v>1762</v>
      </c>
      <c r="J1167" s="575"/>
      <c r="K1167" s="342"/>
      <c r="L1167" s="342">
        <v>469</v>
      </c>
      <c r="M1167" s="342">
        <v>469</v>
      </c>
      <c r="N1167" s="735">
        <f>M1167/L1167*100</f>
        <v>100</v>
      </c>
    </row>
    <row r="1168" spans="1:14" ht="14.25" customHeight="1">
      <c r="A1168" s="253"/>
      <c r="B1168" s="270"/>
      <c r="C1168" s="86"/>
      <c r="D1168" s="309"/>
      <c r="E1168" s="178">
        <v>2</v>
      </c>
      <c r="F1168" s="224"/>
      <c r="G1168" s="287"/>
      <c r="H1168" s="162"/>
      <c r="I1168" s="139" t="s">
        <v>1763</v>
      </c>
      <c r="J1168" s="575"/>
      <c r="K1168" s="342"/>
      <c r="L1168" s="342">
        <v>41</v>
      </c>
      <c r="M1168" s="342">
        <v>41</v>
      </c>
      <c r="N1168" s="735">
        <f>M1168/L1168*100</f>
        <v>100</v>
      </c>
    </row>
    <row r="1169" spans="1:14" ht="14.25" customHeight="1">
      <c r="A1169" s="253"/>
      <c r="B1169" s="270"/>
      <c r="C1169" s="86"/>
      <c r="D1169" s="309"/>
      <c r="E1169" s="178">
        <v>3</v>
      </c>
      <c r="F1169" s="224"/>
      <c r="G1169" s="287"/>
      <c r="H1169" s="162"/>
      <c r="I1169" s="139" t="s">
        <v>1764</v>
      </c>
      <c r="J1169" s="575"/>
      <c r="K1169" s="342"/>
      <c r="L1169" s="342">
        <v>2063</v>
      </c>
      <c r="M1169" s="342">
        <v>1912</v>
      </c>
      <c r="N1169" s="735">
        <f>M1169/L1169*100</f>
        <v>92.6805622879302</v>
      </c>
    </row>
    <row r="1170" spans="1:14" ht="14.25" customHeight="1">
      <c r="A1170" s="253"/>
      <c r="B1170" s="270"/>
      <c r="C1170" s="86"/>
      <c r="D1170" s="309"/>
      <c r="E1170" s="178">
        <v>5</v>
      </c>
      <c r="F1170" s="224"/>
      <c r="G1170" s="287"/>
      <c r="H1170" s="162"/>
      <c r="I1170" s="139" t="s">
        <v>1770</v>
      </c>
      <c r="J1170" s="575">
        <v>42330</v>
      </c>
      <c r="K1170" s="342">
        <v>1258</v>
      </c>
      <c r="L1170" s="330">
        <v>70012</v>
      </c>
      <c r="M1170" s="330">
        <v>68597</v>
      </c>
      <c r="N1170" s="735">
        <f>M1170/L1170*100</f>
        <v>97.97891789978861</v>
      </c>
    </row>
    <row r="1171" spans="1:14" ht="7.5" customHeight="1">
      <c r="A1171" s="253"/>
      <c r="B1171" s="270"/>
      <c r="C1171" s="86"/>
      <c r="D1171" s="309"/>
      <c r="E1171" s="178"/>
      <c r="F1171" s="224"/>
      <c r="G1171" s="287"/>
      <c r="H1171" s="162"/>
      <c r="I1171" s="139"/>
      <c r="J1171" s="575"/>
      <c r="K1171" s="342"/>
      <c r="L1171" s="342"/>
      <c r="M1171" s="342"/>
      <c r="N1171" s="742"/>
    </row>
    <row r="1172" spans="1:14" s="126" customFormat="1" ht="14.25" customHeight="1">
      <c r="A1172" s="270"/>
      <c r="B1172" s="270"/>
      <c r="C1172" s="270"/>
      <c r="D1172" s="316"/>
      <c r="E1172" s="316"/>
      <c r="F1172" s="322"/>
      <c r="G1172" s="289"/>
      <c r="H1172" s="296"/>
      <c r="I1172" s="289" t="s">
        <v>1791</v>
      </c>
      <c r="J1172" s="577">
        <f>SUM(J1170:J1171)</f>
        <v>42330</v>
      </c>
      <c r="K1172" s="577">
        <f>SUM(K1170:K1171)</f>
        <v>1258</v>
      </c>
      <c r="L1172" s="577">
        <f>SUM(L1166:L1170)</f>
        <v>72585</v>
      </c>
      <c r="M1172" s="577">
        <f>SUM(M1166:M1170)</f>
        <v>71019</v>
      </c>
      <c r="N1172" s="745">
        <f>M1172/L1172*100</f>
        <v>97.84252944823311</v>
      </c>
    </row>
    <row r="1173" spans="1:14" ht="14.25" customHeight="1">
      <c r="A1173" s="253"/>
      <c r="B1173" s="270"/>
      <c r="C1173" s="86"/>
      <c r="D1173" s="309"/>
      <c r="E1173" s="178"/>
      <c r="F1173" s="224"/>
      <c r="G1173" s="287"/>
      <c r="H1173" s="162"/>
      <c r="I1173" s="140"/>
      <c r="J1173" s="578"/>
      <c r="K1173" s="201"/>
      <c r="L1173" s="201"/>
      <c r="M1173" s="201"/>
      <c r="N1173" s="744"/>
    </row>
    <row r="1174" spans="1:14" ht="14.25" customHeight="1">
      <c r="A1174" s="253"/>
      <c r="B1174" s="270">
        <v>3</v>
      </c>
      <c r="C1174" s="86">
        <v>1</v>
      </c>
      <c r="D1174" s="309"/>
      <c r="E1174" s="178"/>
      <c r="F1174" s="224"/>
      <c r="G1174" s="288" t="s">
        <v>1708</v>
      </c>
      <c r="H1174" s="162"/>
      <c r="I1174" s="139"/>
      <c r="J1174" s="575"/>
      <c r="K1174" s="342"/>
      <c r="L1174" s="342"/>
      <c r="M1174" s="342"/>
      <c r="N1174" s="742"/>
    </row>
    <row r="1175" spans="1:14" ht="14.25" customHeight="1">
      <c r="A1175" s="253"/>
      <c r="B1175" s="270"/>
      <c r="C1175" s="86"/>
      <c r="D1175" s="309">
        <v>1</v>
      </c>
      <c r="E1175" s="178"/>
      <c r="F1175" s="224"/>
      <c r="G1175" s="287"/>
      <c r="H1175" s="162" t="s">
        <v>1761</v>
      </c>
      <c r="I1175" s="139"/>
      <c r="J1175" s="575"/>
      <c r="K1175" s="342"/>
      <c r="L1175" s="342"/>
      <c r="M1175" s="342"/>
      <c r="N1175" s="742"/>
    </row>
    <row r="1176" spans="1:14" ht="14.25" customHeight="1">
      <c r="A1176" s="253"/>
      <c r="B1176" s="270"/>
      <c r="C1176" s="86"/>
      <c r="D1176" s="309"/>
      <c r="E1176" s="178">
        <v>5</v>
      </c>
      <c r="F1176" s="224"/>
      <c r="G1176" s="287"/>
      <c r="H1176" s="162"/>
      <c r="I1176" s="139" t="s">
        <v>1770</v>
      </c>
      <c r="J1176" s="583">
        <v>3000</v>
      </c>
      <c r="K1176" s="347"/>
      <c r="L1176" s="330">
        <v>1250</v>
      </c>
      <c r="M1176" s="330">
        <v>1210</v>
      </c>
      <c r="N1176" s="735">
        <f>M1176/L1176*100</f>
        <v>96.8</v>
      </c>
    </row>
    <row r="1177" spans="1:14" ht="4.5" customHeight="1">
      <c r="A1177" s="253"/>
      <c r="B1177" s="270"/>
      <c r="C1177" s="86"/>
      <c r="D1177" s="309"/>
      <c r="E1177" s="178"/>
      <c r="F1177" s="224"/>
      <c r="G1177" s="287"/>
      <c r="H1177" s="162"/>
      <c r="I1177" s="139"/>
      <c r="J1177" s="575"/>
      <c r="K1177" s="342"/>
      <c r="L1177" s="342"/>
      <c r="M1177" s="342"/>
      <c r="N1177" s="742"/>
    </row>
    <row r="1178" spans="1:14" s="126" customFormat="1" ht="14.25" customHeight="1">
      <c r="A1178" s="270"/>
      <c r="B1178" s="270"/>
      <c r="C1178" s="270"/>
      <c r="D1178" s="316"/>
      <c r="E1178" s="316"/>
      <c r="F1178" s="322"/>
      <c r="G1178" s="289"/>
      <c r="H1178" s="296"/>
      <c r="I1178" s="289" t="s">
        <v>1791</v>
      </c>
      <c r="J1178" s="577">
        <f>SUM(J1173:J1177)</f>
        <v>3000</v>
      </c>
      <c r="K1178" s="577">
        <f>SUM(K1173:K1177)</f>
        <v>0</v>
      </c>
      <c r="L1178" s="577">
        <f>SUM(L1173:L1177)</f>
        <v>1250</v>
      </c>
      <c r="M1178" s="577">
        <f>SUM(M1173:M1177)</f>
        <v>1210</v>
      </c>
      <c r="N1178" s="745">
        <f>M1178/L1178*100</f>
        <v>96.8</v>
      </c>
    </row>
    <row r="1179" spans="1:14" ht="5.25" customHeight="1">
      <c r="A1179" s="253"/>
      <c r="B1179" s="270"/>
      <c r="C1179" s="86"/>
      <c r="D1179" s="309"/>
      <c r="E1179" s="178"/>
      <c r="F1179" s="224"/>
      <c r="G1179" s="287"/>
      <c r="H1179" s="162"/>
      <c r="I1179" s="140"/>
      <c r="J1179" s="578"/>
      <c r="K1179" s="201"/>
      <c r="L1179" s="201"/>
      <c r="M1179" s="201"/>
      <c r="N1179" s="744"/>
    </row>
    <row r="1180" spans="1:14" ht="14.25" customHeight="1">
      <c r="A1180" s="253"/>
      <c r="B1180" s="270">
        <v>4</v>
      </c>
      <c r="C1180" s="86">
        <v>2</v>
      </c>
      <c r="D1180" s="309"/>
      <c r="E1180" s="178"/>
      <c r="F1180" s="224"/>
      <c r="G1180" s="288" t="s">
        <v>1933</v>
      </c>
      <c r="H1180" s="162"/>
      <c r="I1180" s="139"/>
      <c r="J1180" s="575"/>
      <c r="K1180" s="342"/>
      <c r="L1180" s="342"/>
      <c r="M1180" s="342"/>
      <c r="N1180" s="742"/>
    </row>
    <row r="1181" spans="1:14" ht="14.25" customHeight="1">
      <c r="A1181" s="253"/>
      <c r="B1181" s="270"/>
      <c r="C1181" s="86"/>
      <c r="D1181" s="309">
        <v>1</v>
      </c>
      <c r="E1181" s="178"/>
      <c r="F1181" s="224"/>
      <c r="G1181" s="287"/>
      <c r="H1181" s="162" t="s">
        <v>1761</v>
      </c>
      <c r="I1181" s="139"/>
      <c r="J1181" s="575"/>
      <c r="K1181" s="342"/>
      <c r="L1181" s="342"/>
      <c r="M1181" s="342"/>
      <c r="N1181" s="742"/>
    </row>
    <row r="1182" spans="1:14" ht="14.25" customHeight="1">
      <c r="A1182" s="253"/>
      <c r="B1182" s="270"/>
      <c r="C1182" s="86"/>
      <c r="D1182" s="309"/>
      <c r="E1182" s="178">
        <v>1</v>
      </c>
      <c r="F1182" s="224"/>
      <c r="G1182" s="287"/>
      <c r="H1182" s="162"/>
      <c r="I1182" s="139" t="s">
        <v>1762</v>
      </c>
      <c r="J1182" s="583">
        <v>450</v>
      </c>
      <c r="K1182" s="583">
        <v>450</v>
      </c>
      <c r="L1182" s="583">
        <v>450</v>
      </c>
      <c r="M1182" s="330">
        <v>450</v>
      </c>
      <c r="N1182" s="735">
        <f>M1182/L1182*100</f>
        <v>100</v>
      </c>
    </row>
    <row r="1183" spans="1:14" ht="14.25" customHeight="1">
      <c r="A1183" s="253"/>
      <c r="B1183" s="270"/>
      <c r="C1183" s="86"/>
      <c r="D1183" s="309"/>
      <c r="E1183" s="178">
        <v>2</v>
      </c>
      <c r="F1183" s="224"/>
      <c r="G1183" s="287"/>
      <c r="H1183" s="162"/>
      <c r="I1183" s="139" t="s">
        <v>1763</v>
      </c>
      <c r="J1183" s="583">
        <v>50</v>
      </c>
      <c r="K1183" s="583">
        <v>50</v>
      </c>
      <c r="L1183" s="583">
        <v>50</v>
      </c>
      <c r="M1183" s="330">
        <v>49</v>
      </c>
      <c r="N1183" s="735">
        <f>M1183/L1183*100</f>
        <v>98</v>
      </c>
    </row>
    <row r="1184" spans="1:14" ht="4.5" customHeight="1">
      <c r="A1184" s="253"/>
      <c r="B1184" s="270"/>
      <c r="C1184" s="86"/>
      <c r="D1184" s="309"/>
      <c r="E1184" s="178"/>
      <c r="F1184" s="224"/>
      <c r="G1184" s="287"/>
      <c r="H1184" s="162"/>
      <c r="I1184" s="139"/>
      <c r="J1184" s="575"/>
      <c r="K1184" s="342"/>
      <c r="L1184" s="342"/>
      <c r="M1184" s="342"/>
      <c r="N1184" s="742"/>
    </row>
    <row r="1185" spans="1:14" s="126" customFormat="1" ht="14.25" customHeight="1">
      <c r="A1185" s="270"/>
      <c r="B1185" s="270"/>
      <c r="C1185" s="270"/>
      <c r="D1185" s="316"/>
      <c r="E1185" s="316"/>
      <c r="F1185" s="322"/>
      <c r="G1185" s="289"/>
      <c r="H1185" s="296"/>
      <c r="I1185" s="289" t="s">
        <v>1791</v>
      </c>
      <c r="J1185" s="577">
        <f>SUM(J1179:J1184)</f>
        <v>500</v>
      </c>
      <c r="K1185" s="577">
        <f>SUM(K1179:K1184)</f>
        <v>500</v>
      </c>
      <c r="L1185" s="577">
        <f>SUM(L1179:L1184)</f>
        <v>500</v>
      </c>
      <c r="M1185" s="577">
        <f>SUM(M1179:M1184)</f>
        <v>499</v>
      </c>
      <c r="N1185" s="745">
        <f>M1185/L1185*100</f>
        <v>99.8</v>
      </c>
    </row>
    <row r="1186" spans="1:14" s="126" customFormat="1" ht="8.25" customHeight="1">
      <c r="A1186" s="270"/>
      <c r="B1186" s="270"/>
      <c r="C1186" s="270"/>
      <c r="D1186" s="316"/>
      <c r="E1186" s="316"/>
      <c r="F1186" s="317"/>
      <c r="G1186" s="287"/>
      <c r="H1186" s="295"/>
      <c r="I1186" s="287"/>
      <c r="J1186" s="628"/>
      <c r="K1186" s="628"/>
      <c r="L1186" s="628"/>
      <c r="M1186" s="628"/>
      <c r="N1186" s="749"/>
    </row>
    <row r="1187" spans="1:14" ht="15.75" customHeight="1">
      <c r="A1187" s="253"/>
      <c r="B1187" s="270"/>
      <c r="C1187" s="86"/>
      <c r="D1187" s="309"/>
      <c r="E1187" s="178"/>
      <c r="F1187" s="224"/>
      <c r="G1187" s="288"/>
      <c r="H1187" s="162"/>
      <c r="I1187" s="139"/>
      <c r="J1187" s="575"/>
      <c r="K1187" s="342"/>
      <c r="L1187" s="342"/>
      <c r="M1187" s="342"/>
      <c r="N1187" s="742"/>
    </row>
    <row r="1188" spans="1:14" ht="15" customHeight="1">
      <c r="A1188" s="253"/>
      <c r="B1188" s="270">
        <v>5</v>
      </c>
      <c r="C1188" s="86">
        <v>2</v>
      </c>
      <c r="D1188" s="309"/>
      <c r="E1188" s="178"/>
      <c r="F1188" s="224"/>
      <c r="G1188" s="288" t="s">
        <v>1270</v>
      </c>
      <c r="H1188" s="162"/>
      <c r="I1188" s="139"/>
      <c r="J1188" s="575"/>
      <c r="K1188" s="342"/>
      <c r="L1188" s="342"/>
      <c r="M1188" s="342"/>
      <c r="N1188" s="742"/>
    </row>
    <row r="1189" spans="1:14" ht="15.75" customHeight="1">
      <c r="A1189" s="253"/>
      <c r="B1189" s="270"/>
      <c r="C1189" s="86"/>
      <c r="D1189" s="309">
        <v>1</v>
      </c>
      <c r="E1189" s="178"/>
      <c r="F1189" s="224"/>
      <c r="G1189" s="287"/>
      <c r="H1189" s="162" t="s">
        <v>1761</v>
      </c>
      <c r="I1189" s="139"/>
      <c r="J1189" s="575"/>
      <c r="K1189" s="342"/>
      <c r="L1189" s="342"/>
      <c r="M1189" s="342"/>
      <c r="N1189" s="742"/>
    </row>
    <row r="1190" spans="1:14" ht="15.75" customHeight="1">
      <c r="A1190" s="253"/>
      <c r="B1190" s="270"/>
      <c r="C1190" s="86"/>
      <c r="D1190" s="309"/>
      <c r="E1190" s="178">
        <v>3</v>
      </c>
      <c r="F1190" s="224"/>
      <c r="G1190" s="287"/>
      <c r="H1190" s="162"/>
      <c r="I1190" s="139" t="s">
        <v>1764</v>
      </c>
      <c r="J1190" s="575"/>
      <c r="K1190" s="342"/>
      <c r="L1190" s="342">
        <v>110</v>
      </c>
      <c r="M1190" s="342">
        <v>110</v>
      </c>
      <c r="N1190" s="735">
        <f>M1190/L1190*100</f>
        <v>100</v>
      </c>
    </row>
    <row r="1191" spans="1:14" ht="15.75" customHeight="1">
      <c r="A1191" s="253"/>
      <c r="B1191" s="270"/>
      <c r="C1191" s="86"/>
      <c r="D1191" s="309"/>
      <c r="E1191" s="174">
        <v>5</v>
      </c>
      <c r="F1191" s="232"/>
      <c r="G1191" s="291"/>
      <c r="H1191" s="165"/>
      <c r="I1191" s="139" t="s">
        <v>1770</v>
      </c>
      <c r="J1191" s="562"/>
      <c r="K1191" s="346"/>
      <c r="L1191" s="330">
        <v>3400</v>
      </c>
      <c r="M1191" s="330">
        <v>3400</v>
      </c>
      <c r="N1191" s="735">
        <f>M1191/L1191*100</f>
        <v>100</v>
      </c>
    </row>
    <row r="1192" spans="1:14" ht="7.5" customHeight="1">
      <c r="A1192" s="253"/>
      <c r="B1192" s="270"/>
      <c r="C1192" s="86"/>
      <c r="D1192" s="309"/>
      <c r="E1192" s="174"/>
      <c r="F1192" s="232"/>
      <c r="G1192" s="291"/>
      <c r="H1192" s="165"/>
      <c r="I1192" s="139"/>
      <c r="J1192" s="562"/>
      <c r="K1192" s="346"/>
      <c r="L1192" s="330"/>
      <c r="M1192" s="330"/>
      <c r="N1192" s="735"/>
    </row>
    <row r="1193" spans="1:14" s="126" customFormat="1" ht="14.25" customHeight="1">
      <c r="A1193" s="270"/>
      <c r="B1193" s="270"/>
      <c r="C1193" s="270"/>
      <c r="D1193" s="316"/>
      <c r="E1193" s="316"/>
      <c r="F1193" s="322"/>
      <c r="G1193" s="289"/>
      <c r="H1193" s="296"/>
      <c r="I1193" s="289" t="s">
        <v>1791</v>
      </c>
      <c r="J1193" s="577"/>
      <c r="K1193" s="577">
        <f>SUM(K1186:K1191)</f>
        <v>0</v>
      </c>
      <c r="L1193" s="577">
        <f>SUM(L1186:L1191)</f>
        <v>3510</v>
      </c>
      <c r="M1193" s="577">
        <f>SUM(M1186:M1191)</f>
        <v>3510</v>
      </c>
      <c r="N1193" s="745">
        <f>M1193/L1193*100</f>
        <v>100</v>
      </c>
    </row>
    <row r="1194" spans="1:14" ht="8.25" customHeight="1">
      <c r="A1194" s="253"/>
      <c r="B1194" s="270"/>
      <c r="C1194" s="86"/>
      <c r="D1194" s="309"/>
      <c r="E1194" s="178"/>
      <c r="F1194" s="224"/>
      <c r="G1194" s="287"/>
      <c r="H1194" s="162"/>
      <c r="I1194" s="140"/>
      <c r="J1194" s="578"/>
      <c r="K1194" s="201"/>
      <c r="L1194" s="201"/>
      <c r="M1194" s="201"/>
      <c r="N1194" s="744"/>
    </row>
    <row r="1195" spans="1:14" s="107" customFormat="1" ht="13.5" customHeight="1">
      <c r="A1195" s="253"/>
      <c r="B1195" s="253"/>
      <c r="C1195" s="253"/>
      <c r="D1195" s="321"/>
      <c r="E1195" s="321"/>
      <c r="F1195" s="226"/>
      <c r="G1195" s="227"/>
      <c r="H1195" s="233"/>
      <c r="I1195" s="227" t="s">
        <v>1773</v>
      </c>
      <c r="J1195" s="579">
        <f>SUM(J1155:J1185)/2</f>
        <v>48206</v>
      </c>
      <c r="K1195" s="579">
        <f>SUM(K1155:K1185)/2</f>
        <v>1758</v>
      </c>
      <c r="L1195" s="579">
        <f>SUM(L1156:L1193)/2</f>
        <v>79499</v>
      </c>
      <c r="M1195" s="579">
        <f>SUM(M1156:M1193)/2</f>
        <v>77887</v>
      </c>
      <c r="N1195" s="746">
        <f>M1195/L1195*100</f>
        <v>97.97230153838413</v>
      </c>
    </row>
    <row r="1196" spans="1:14" ht="9.75" customHeight="1">
      <c r="A1196" s="253"/>
      <c r="B1196" s="270"/>
      <c r="C1196" s="86"/>
      <c r="D1196" s="309"/>
      <c r="E1196" s="178"/>
      <c r="F1196" s="224"/>
      <c r="G1196" s="287"/>
      <c r="H1196" s="162"/>
      <c r="I1196" s="139"/>
      <c r="J1196" s="575"/>
      <c r="K1196" s="342"/>
      <c r="L1196" s="342"/>
      <c r="M1196" s="342"/>
      <c r="N1196" s="742"/>
    </row>
    <row r="1197" spans="1:14" ht="15.75" customHeight="1">
      <c r="A1197" s="254">
        <v>16</v>
      </c>
      <c r="B1197" s="271"/>
      <c r="C1197" s="89"/>
      <c r="D1197" s="310"/>
      <c r="E1197" s="179"/>
      <c r="F1197" s="229" t="s">
        <v>1874</v>
      </c>
      <c r="G1197" s="290"/>
      <c r="H1197" s="164"/>
      <c r="I1197" s="139"/>
      <c r="J1197" s="575"/>
      <c r="K1197" s="342"/>
      <c r="L1197" s="342"/>
      <c r="M1197" s="342"/>
      <c r="N1197" s="742"/>
    </row>
    <row r="1198" spans="1:14" ht="15.75" customHeight="1">
      <c r="A1198" s="254"/>
      <c r="B1198" s="271">
        <v>1</v>
      </c>
      <c r="C1198" s="89">
        <v>1</v>
      </c>
      <c r="D1198" s="310"/>
      <c r="E1198" s="179"/>
      <c r="F1198" s="229"/>
      <c r="G1198" s="290" t="s">
        <v>1720</v>
      </c>
      <c r="H1198" s="164"/>
      <c r="I1198" s="139"/>
      <c r="J1198" s="575"/>
      <c r="K1198" s="342"/>
      <c r="L1198" s="342"/>
      <c r="M1198" s="342"/>
      <c r="N1198" s="742"/>
    </row>
    <row r="1199" spans="1:14" ht="15.75" customHeight="1">
      <c r="A1199" s="253"/>
      <c r="B1199" s="270"/>
      <c r="C1199" s="86"/>
      <c r="D1199" s="309">
        <v>1</v>
      </c>
      <c r="E1199" s="178"/>
      <c r="F1199" s="224"/>
      <c r="G1199" s="287"/>
      <c r="H1199" s="162" t="s">
        <v>1761</v>
      </c>
      <c r="I1199" s="139"/>
      <c r="J1199" s="575"/>
      <c r="K1199" s="342"/>
      <c r="L1199" s="342"/>
      <c r="M1199" s="342"/>
      <c r="N1199" s="742"/>
    </row>
    <row r="1200" spans="1:14" ht="15.75" customHeight="1">
      <c r="A1200" s="253"/>
      <c r="B1200" s="270"/>
      <c r="C1200" s="86"/>
      <c r="D1200" s="309"/>
      <c r="E1200" s="178">
        <v>1</v>
      </c>
      <c r="F1200" s="224"/>
      <c r="G1200" s="287"/>
      <c r="H1200" s="162"/>
      <c r="I1200" s="139" t="s">
        <v>1762</v>
      </c>
      <c r="J1200" s="575"/>
      <c r="K1200" s="342"/>
      <c r="L1200" s="342">
        <v>9</v>
      </c>
      <c r="M1200" s="342">
        <v>9</v>
      </c>
      <c r="N1200" s="735">
        <f>M1200/L1200*100</f>
        <v>100</v>
      </c>
    </row>
    <row r="1201" spans="1:14" ht="15.75" customHeight="1">
      <c r="A1201" s="253"/>
      <c r="B1201" s="270"/>
      <c r="C1201" s="86"/>
      <c r="D1201" s="309"/>
      <c r="E1201" s="178">
        <v>3</v>
      </c>
      <c r="F1201" s="224"/>
      <c r="G1201" s="287"/>
      <c r="H1201" s="162"/>
      <c r="I1201" s="139" t="s">
        <v>1764</v>
      </c>
      <c r="J1201" s="562">
        <v>200</v>
      </c>
      <c r="K1201" s="330">
        <v>44</v>
      </c>
      <c r="L1201" s="330">
        <v>52</v>
      </c>
      <c r="M1201" s="330">
        <v>51</v>
      </c>
      <c r="N1201" s="735">
        <f>M1201/L1201*100</f>
        <v>98.07692307692307</v>
      </c>
    </row>
    <row r="1202" spans="1:14" ht="15.75" customHeight="1">
      <c r="A1202" s="253"/>
      <c r="B1202" s="270"/>
      <c r="C1202" s="86"/>
      <c r="D1202" s="309"/>
      <c r="E1202" s="178">
        <v>5</v>
      </c>
      <c r="F1202" s="224"/>
      <c r="G1202" s="287"/>
      <c r="H1202" s="162"/>
      <c r="I1202" s="139" t="s">
        <v>1770</v>
      </c>
      <c r="J1202" s="575">
        <v>1600</v>
      </c>
      <c r="K1202" s="342"/>
      <c r="L1202" s="330">
        <v>1271</v>
      </c>
      <c r="M1202" s="330">
        <v>1250</v>
      </c>
      <c r="N1202" s="735">
        <f>M1202/L1202*100</f>
        <v>98.34775767112511</v>
      </c>
    </row>
    <row r="1203" spans="1:14" ht="6.75" customHeight="1">
      <c r="A1203" s="253"/>
      <c r="B1203" s="270"/>
      <c r="C1203" s="86"/>
      <c r="D1203" s="309"/>
      <c r="E1203" s="178"/>
      <c r="F1203" s="224"/>
      <c r="G1203" s="287"/>
      <c r="H1203" s="162"/>
      <c r="I1203" s="139"/>
      <c r="J1203" s="575"/>
      <c r="K1203" s="342"/>
      <c r="L1203" s="342"/>
      <c r="M1203" s="342"/>
      <c r="N1203" s="742"/>
    </row>
    <row r="1204" spans="1:14" s="126" customFormat="1" ht="15.75" customHeight="1">
      <c r="A1204" s="270"/>
      <c r="B1204" s="270"/>
      <c r="C1204" s="270"/>
      <c r="D1204" s="316"/>
      <c r="E1204" s="316"/>
      <c r="F1204" s="322"/>
      <c r="G1204" s="289"/>
      <c r="H1204" s="296"/>
      <c r="I1204" s="289" t="s">
        <v>1791</v>
      </c>
      <c r="J1204" s="577">
        <f>SUM(J1196:J1203)</f>
        <v>1800</v>
      </c>
      <c r="K1204" s="577">
        <f>SUM(K1196:K1203)</f>
        <v>44</v>
      </c>
      <c r="L1204" s="577">
        <f>SUM(L1196:L1203)</f>
        <v>1332</v>
      </c>
      <c r="M1204" s="577">
        <f>SUM(M1196:M1203)</f>
        <v>1310</v>
      </c>
      <c r="N1204" s="745">
        <f>M1204/L1204*100</f>
        <v>98.34834834834835</v>
      </c>
    </row>
    <row r="1205" spans="1:14" ht="6" customHeight="1" hidden="1">
      <c r="A1205" s="253"/>
      <c r="B1205" s="270"/>
      <c r="C1205" s="86"/>
      <c r="D1205" s="309"/>
      <c r="E1205" s="178"/>
      <c r="F1205" s="224"/>
      <c r="G1205" s="287"/>
      <c r="H1205" s="162"/>
      <c r="I1205" s="140"/>
      <c r="J1205" s="578"/>
      <c r="K1205" s="201"/>
      <c r="L1205" s="201"/>
      <c r="M1205" s="201"/>
      <c r="N1205" s="744"/>
    </row>
    <row r="1206" spans="1:14" ht="15.75" customHeight="1">
      <c r="A1206" s="253"/>
      <c r="B1206" s="270">
        <v>2</v>
      </c>
      <c r="C1206" s="86">
        <v>1</v>
      </c>
      <c r="D1206" s="309"/>
      <c r="E1206" s="178"/>
      <c r="F1206" s="224"/>
      <c r="G1206" s="288" t="s">
        <v>1670</v>
      </c>
      <c r="H1206" s="162"/>
      <c r="I1206" s="139"/>
      <c r="J1206" s="575"/>
      <c r="K1206" s="342"/>
      <c r="L1206" s="342"/>
      <c r="M1206" s="342"/>
      <c r="N1206" s="742"/>
    </row>
    <row r="1207" spans="1:14" ht="15.75" customHeight="1">
      <c r="A1207" s="253"/>
      <c r="B1207" s="270"/>
      <c r="C1207" s="86"/>
      <c r="D1207" s="309">
        <v>1</v>
      </c>
      <c r="E1207" s="178"/>
      <c r="F1207" s="224"/>
      <c r="G1207" s="287"/>
      <c r="H1207" s="162" t="s">
        <v>1761</v>
      </c>
      <c r="I1207" s="139"/>
      <c r="J1207" s="575"/>
      <c r="K1207" s="342"/>
      <c r="L1207" s="342"/>
      <c r="M1207" s="342"/>
      <c r="N1207" s="742"/>
    </row>
    <row r="1208" spans="1:14" ht="15.75" customHeight="1">
      <c r="A1208" s="253"/>
      <c r="B1208" s="270"/>
      <c r="C1208" s="86"/>
      <c r="D1208" s="309"/>
      <c r="E1208" s="178">
        <v>1</v>
      </c>
      <c r="F1208" s="224"/>
      <c r="G1208" s="287"/>
      <c r="H1208" s="162"/>
      <c r="I1208" s="139" t="s">
        <v>1762</v>
      </c>
      <c r="J1208" s="575"/>
      <c r="K1208" s="342"/>
      <c r="L1208" s="342">
        <v>25</v>
      </c>
      <c r="M1208" s="342">
        <v>19</v>
      </c>
      <c r="N1208" s="735">
        <f>M1208/L1208*100</f>
        <v>76</v>
      </c>
    </row>
    <row r="1209" spans="1:14" ht="15.75" customHeight="1">
      <c r="A1209" s="253"/>
      <c r="B1209" s="270"/>
      <c r="C1209" s="86"/>
      <c r="D1209" s="309"/>
      <c r="E1209" s="178">
        <v>3</v>
      </c>
      <c r="F1209" s="224"/>
      <c r="G1209" s="287"/>
      <c r="H1209" s="162"/>
      <c r="I1209" s="139" t="s">
        <v>1764</v>
      </c>
      <c r="J1209" s="562">
        <v>350</v>
      </c>
      <c r="K1209" s="330"/>
      <c r="L1209" s="330">
        <v>475</v>
      </c>
      <c r="M1209" s="330">
        <v>352</v>
      </c>
      <c r="N1209" s="735">
        <f>M1209/L1209*100</f>
        <v>74.10526315789474</v>
      </c>
    </row>
    <row r="1210" spans="1:14" ht="15.75" customHeight="1">
      <c r="A1210" s="253"/>
      <c r="B1210" s="270"/>
      <c r="C1210" s="86"/>
      <c r="D1210" s="309"/>
      <c r="E1210" s="174">
        <v>5</v>
      </c>
      <c r="F1210" s="232"/>
      <c r="G1210" s="291"/>
      <c r="H1210" s="165"/>
      <c r="I1210" s="139" t="s">
        <v>1770</v>
      </c>
      <c r="J1210" s="562">
        <v>150</v>
      </c>
      <c r="K1210" s="346"/>
      <c r="L1210" s="330"/>
      <c r="M1210" s="330"/>
      <c r="N1210" s="735"/>
    </row>
    <row r="1211" spans="1:14" ht="2.25" customHeight="1">
      <c r="A1211" s="253"/>
      <c r="B1211" s="270"/>
      <c r="C1211" s="86"/>
      <c r="D1211" s="309"/>
      <c r="E1211" s="178"/>
      <c r="F1211" s="224"/>
      <c r="G1211" s="287"/>
      <c r="H1211" s="162"/>
      <c r="I1211" s="139"/>
      <c r="J1211" s="575"/>
      <c r="K1211" s="342"/>
      <c r="L1211" s="342"/>
      <c r="M1211" s="342"/>
      <c r="N1211" s="742"/>
    </row>
    <row r="1212" spans="1:14" s="126" customFormat="1" ht="15.75" customHeight="1">
      <c r="A1212" s="270"/>
      <c r="B1212" s="270"/>
      <c r="C1212" s="270"/>
      <c r="D1212" s="316"/>
      <c r="E1212" s="316"/>
      <c r="F1212" s="322"/>
      <c r="G1212" s="289"/>
      <c r="H1212" s="296"/>
      <c r="I1212" s="289" t="s">
        <v>1791</v>
      </c>
      <c r="J1212" s="577">
        <f>SUM(J1205:J1211)</f>
        <v>500</v>
      </c>
      <c r="K1212" s="577">
        <f>SUM(K1205:K1211)</f>
        <v>0</v>
      </c>
      <c r="L1212" s="577">
        <f>SUM(L1205:L1211)</f>
        <v>500</v>
      </c>
      <c r="M1212" s="577">
        <f>SUM(M1205:M1211)</f>
        <v>371</v>
      </c>
      <c r="N1212" s="745">
        <f>M1212/L1212*100</f>
        <v>74.2</v>
      </c>
    </row>
    <row r="1213" spans="1:14" ht="4.5" customHeight="1">
      <c r="A1213" s="253"/>
      <c r="B1213" s="270"/>
      <c r="C1213" s="86"/>
      <c r="D1213" s="309"/>
      <c r="E1213" s="178"/>
      <c r="F1213" s="224"/>
      <c r="G1213" s="287"/>
      <c r="H1213" s="162"/>
      <c r="I1213" s="140"/>
      <c r="J1213" s="578"/>
      <c r="K1213" s="201"/>
      <c r="L1213" s="201"/>
      <c r="M1213" s="201"/>
      <c r="N1213" s="744"/>
    </row>
    <row r="1214" spans="1:14" ht="15.75" customHeight="1">
      <c r="A1214" s="253"/>
      <c r="B1214" s="270">
        <v>3</v>
      </c>
      <c r="C1214" s="86">
        <v>2</v>
      </c>
      <c r="D1214" s="309"/>
      <c r="E1214" s="178"/>
      <c r="F1214" s="224"/>
      <c r="G1214" s="288" t="s">
        <v>469</v>
      </c>
      <c r="H1214" s="162"/>
      <c r="I1214" s="139"/>
      <c r="J1214" s="575"/>
      <c r="K1214" s="342"/>
      <c r="L1214" s="342"/>
      <c r="M1214" s="342"/>
      <c r="N1214" s="742"/>
    </row>
    <row r="1215" spans="1:14" ht="15.75" customHeight="1">
      <c r="A1215" s="253"/>
      <c r="B1215" s="270"/>
      <c r="C1215" s="86"/>
      <c r="D1215" s="309">
        <v>1</v>
      </c>
      <c r="E1215" s="178"/>
      <c r="F1215" s="224"/>
      <c r="G1215" s="287"/>
      <c r="H1215" s="162" t="s">
        <v>1761</v>
      </c>
      <c r="I1215" s="139"/>
      <c r="J1215" s="575"/>
      <c r="K1215" s="342"/>
      <c r="L1215" s="342"/>
      <c r="M1215" s="342"/>
      <c r="N1215" s="742"/>
    </row>
    <row r="1216" spans="1:14" ht="15.75" customHeight="1">
      <c r="A1216" s="253"/>
      <c r="B1216" s="270"/>
      <c r="C1216" s="86"/>
      <c r="D1216" s="309"/>
      <c r="E1216" s="178">
        <v>3</v>
      </c>
      <c r="F1216" s="224"/>
      <c r="G1216" s="287"/>
      <c r="H1216" s="162"/>
      <c r="I1216" s="139" t="s">
        <v>1764</v>
      </c>
      <c r="J1216" s="562">
        <v>500</v>
      </c>
      <c r="K1216" s="342"/>
      <c r="L1216" s="330"/>
      <c r="M1216" s="330"/>
      <c r="N1216" s="735"/>
    </row>
    <row r="1217" spans="1:14" ht="15.75" customHeight="1">
      <c r="A1217" s="253"/>
      <c r="B1217" s="270"/>
      <c r="C1217" s="86"/>
      <c r="D1217" s="309"/>
      <c r="E1217" s="178">
        <v>5</v>
      </c>
      <c r="F1217" s="224"/>
      <c r="G1217" s="287"/>
      <c r="H1217" s="162"/>
      <c r="I1217" s="139" t="s">
        <v>1770</v>
      </c>
      <c r="J1217" s="575">
        <v>1000</v>
      </c>
      <c r="K1217" s="342"/>
      <c r="L1217" s="330"/>
      <c r="M1217" s="330"/>
      <c r="N1217" s="735"/>
    </row>
    <row r="1218" spans="1:14" ht="2.25" customHeight="1">
      <c r="A1218" s="253"/>
      <c r="B1218" s="270"/>
      <c r="C1218" s="86"/>
      <c r="D1218" s="309"/>
      <c r="E1218" s="178"/>
      <c r="F1218" s="224"/>
      <c r="G1218" s="287"/>
      <c r="H1218" s="162"/>
      <c r="I1218" s="139"/>
      <c r="J1218" s="575"/>
      <c r="K1218" s="342"/>
      <c r="L1218" s="342"/>
      <c r="M1218" s="342"/>
      <c r="N1218" s="742"/>
    </row>
    <row r="1219" spans="1:14" s="126" customFormat="1" ht="15.75" customHeight="1">
      <c r="A1219" s="270"/>
      <c r="B1219" s="270"/>
      <c r="C1219" s="270"/>
      <c r="D1219" s="316"/>
      <c r="E1219" s="316"/>
      <c r="F1219" s="322"/>
      <c r="G1219" s="289"/>
      <c r="H1219" s="296"/>
      <c r="I1219" s="289" t="s">
        <v>1791</v>
      </c>
      <c r="J1219" s="577">
        <f>SUM(J1213:J1218)</f>
        <v>1500</v>
      </c>
      <c r="K1219" s="344">
        <f>SUM(K1213:K1218)</f>
        <v>0</v>
      </c>
      <c r="L1219" s="344"/>
      <c r="M1219" s="344"/>
      <c r="N1219" s="748"/>
    </row>
    <row r="1220" spans="1:14" ht="1.5" customHeight="1">
      <c r="A1220" s="253"/>
      <c r="B1220" s="270"/>
      <c r="C1220" s="86"/>
      <c r="D1220" s="309"/>
      <c r="E1220" s="178"/>
      <c r="F1220" s="224"/>
      <c r="G1220" s="287"/>
      <c r="H1220" s="162"/>
      <c r="I1220" s="140"/>
      <c r="J1220" s="578"/>
      <c r="K1220" s="201"/>
      <c r="L1220" s="201"/>
      <c r="M1220" s="201"/>
      <c r="N1220" s="744"/>
    </row>
    <row r="1221" spans="1:14" ht="14.25" customHeight="1">
      <c r="A1221" s="253"/>
      <c r="B1221" s="270">
        <v>4</v>
      </c>
      <c r="C1221" s="86">
        <v>2</v>
      </c>
      <c r="D1221" s="309"/>
      <c r="E1221" s="178"/>
      <c r="F1221" s="224"/>
      <c r="G1221" s="288" t="s">
        <v>1709</v>
      </c>
      <c r="H1221" s="162"/>
      <c r="I1221" s="139"/>
      <c r="J1221" s="575"/>
      <c r="K1221" s="342"/>
      <c r="L1221" s="342"/>
      <c r="M1221" s="342"/>
      <c r="N1221" s="742"/>
    </row>
    <row r="1222" spans="1:14" ht="14.25" customHeight="1">
      <c r="A1222" s="253"/>
      <c r="B1222" s="270"/>
      <c r="C1222" s="86"/>
      <c r="D1222" s="309">
        <v>1</v>
      </c>
      <c r="E1222" s="178"/>
      <c r="F1222" s="224"/>
      <c r="G1222" s="287"/>
      <c r="H1222" s="162" t="s">
        <v>1761</v>
      </c>
      <c r="I1222" s="139"/>
      <c r="J1222" s="575"/>
      <c r="K1222" s="342"/>
      <c r="L1222" s="342"/>
      <c r="M1222" s="342"/>
      <c r="N1222" s="742"/>
    </row>
    <row r="1223" spans="1:14" ht="14.25" customHeight="1">
      <c r="A1223" s="253"/>
      <c r="B1223" s="270"/>
      <c r="C1223" s="86"/>
      <c r="D1223" s="309"/>
      <c r="E1223" s="178">
        <v>1</v>
      </c>
      <c r="F1223" s="225"/>
      <c r="G1223" s="287"/>
      <c r="H1223" s="162"/>
      <c r="I1223" s="139" t="s">
        <v>1762</v>
      </c>
      <c r="J1223" s="562">
        <v>118</v>
      </c>
      <c r="K1223" s="562">
        <v>118</v>
      </c>
      <c r="L1223" s="562">
        <v>126</v>
      </c>
      <c r="M1223" s="330">
        <v>126</v>
      </c>
      <c r="N1223" s="735">
        <f>M1223/L1223*100</f>
        <v>100</v>
      </c>
    </row>
    <row r="1224" spans="1:14" ht="14.25" customHeight="1">
      <c r="A1224" s="253"/>
      <c r="B1224" s="270"/>
      <c r="C1224" s="86"/>
      <c r="D1224" s="309"/>
      <c r="E1224" s="178">
        <v>2</v>
      </c>
      <c r="F1224" s="225"/>
      <c r="G1224" s="287"/>
      <c r="H1224" s="162"/>
      <c r="I1224" s="139" t="s">
        <v>1763</v>
      </c>
      <c r="J1224" s="562">
        <v>32</v>
      </c>
      <c r="K1224" s="562">
        <v>32</v>
      </c>
      <c r="L1224" s="562">
        <v>13</v>
      </c>
      <c r="M1224" s="330">
        <v>12</v>
      </c>
      <c r="N1224" s="735">
        <f>M1224/L1224*100</f>
        <v>92.3076923076923</v>
      </c>
    </row>
    <row r="1225" spans="1:14" ht="14.25" customHeight="1">
      <c r="A1225" s="253"/>
      <c r="B1225" s="270"/>
      <c r="C1225" s="86"/>
      <c r="D1225" s="309"/>
      <c r="E1225" s="179">
        <v>3</v>
      </c>
      <c r="F1225" s="230"/>
      <c r="G1225" s="290"/>
      <c r="H1225" s="164"/>
      <c r="I1225" s="142" t="s">
        <v>1764</v>
      </c>
      <c r="J1225" s="562">
        <v>690</v>
      </c>
      <c r="K1225" s="562">
        <v>690</v>
      </c>
      <c r="L1225" s="562">
        <v>405</v>
      </c>
      <c r="M1225" s="330">
        <v>405</v>
      </c>
      <c r="N1225" s="735">
        <f>M1225/L1225*100</f>
        <v>100</v>
      </c>
    </row>
    <row r="1226" spans="1:14" ht="14.25" customHeight="1">
      <c r="A1226" s="253"/>
      <c r="B1226" s="270"/>
      <c r="C1226" s="86"/>
      <c r="D1226" s="309"/>
      <c r="E1226" s="178">
        <v>5</v>
      </c>
      <c r="F1226" s="224"/>
      <c r="G1226" s="287"/>
      <c r="H1226" s="162"/>
      <c r="I1226" s="139" t="s">
        <v>1770</v>
      </c>
      <c r="J1226" s="562">
        <v>700</v>
      </c>
      <c r="K1226" s="562">
        <v>700</v>
      </c>
      <c r="L1226" s="562"/>
      <c r="M1226" s="330"/>
      <c r="N1226" s="735"/>
    </row>
    <row r="1227" spans="1:14" ht="4.5" customHeight="1">
      <c r="A1227" s="253"/>
      <c r="B1227" s="270"/>
      <c r="C1227" s="86"/>
      <c r="D1227" s="309"/>
      <c r="E1227" s="178"/>
      <c r="F1227" s="224"/>
      <c r="G1227" s="287"/>
      <c r="H1227" s="162"/>
      <c r="I1227" s="139"/>
      <c r="J1227" s="575"/>
      <c r="K1227" s="342"/>
      <c r="L1227" s="342"/>
      <c r="M1227" s="342"/>
      <c r="N1227" s="742"/>
    </row>
    <row r="1228" spans="1:14" s="126" customFormat="1" ht="14.25" customHeight="1">
      <c r="A1228" s="270"/>
      <c r="B1228" s="270"/>
      <c r="C1228" s="270"/>
      <c r="D1228" s="316"/>
      <c r="E1228" s="316"/>
      <c r="F1228" s="322"/>
      <c r="G1228" s="289"/>
      <c r="H1228" s="296"/>
      <c r="I1228" s="289" t="s">
        <v>1791</v>
      </c>
      <c r="J1228" s="577">
        <f>SUM(J1220:J1227)</f>
        <v>1540</v>
      </c>
      <c r="K1228" s="577">
        <f>SUM(K1220:K1227)</f>
        <v>1540</v>
      </c>
      <c r="L1228" s="577">
        <f>SUM(L1220:L1227)</f>
        <v>544</v>
      </c>
      <c r="M1228" s="577">
        <f>SUM(M1220:M1227)</f>
        <v>543</v>
      </c>
      <c r="N1228" s="745">
        <f>M1228/L1228*100</f>
        <v>99.81617647058823</v>
      </c>
    </row>
    <row r="1229" spans="1:14" ht="6" customHeight="1">
      <c r="A1229" s="253"/>
      <c r="B1229" s="270"/>
      <c r="C1229" s="86"/>
      <c r="D1229" s="309"/>
      <c r="E1229" s="178"/>
      <c r="F1229" s="224"/>
      <c r="G1229" s="287"/>
      <c r="H1229" s="162"/>
      <c r="I1229" s="140"/>
      <c r="J1229" s="578"/>
      <c r="K1229" s="201"/>
      <c r="L1229" s="201"/>
      <c r="M1229" s="201"/>
      <c r="N1229" s="744"/>
    </row>
    <row r="1230" spans="1:14" ht="14.25" customHeight="1">
      <c r="A1230" s="253"/>
      <c r="B1230" s="270">
        <v>5</v>
      </c>
      <c r="C1230" s="86">
        <v>1</v>
      </c>
      <c r="D1230" s="309"/>
      <c r="E1230" s="178"/>
      <c r="F1230" s="224"/>
      <c r="G1230" s="288" t="s">
        <v>1658</v>
      </c>
      <c r="H1230" s="162"/>
      <c r="I1230" s="139"/>
      <c r="J1230" s="575"/>
      <c r="K1230" s="342"/>
      <c r="L1230" s="342"/>
      <c r="M1230" s="342"/>
      <c r="N1230" s="742"/>
    </row>
    <row r="1231" spans="1:14" ht="14.25" customHeight="1">
      <c r="A1231" s="253"/>
      <c r="B1231" s="270"/>
      <c r="C1231" s="86"/>
      <c r="D1231" s="309">
        <v>1</v>
      </c>
      <c r="E1231" s="178"/>
      <c r="F1231" s="224"/>
      <c r="G1231" s="287"/>
      <c r="H1231" s="162" t="s">
        <v>1761</v>
      </c>
      <c r="I1231" s="139"/>
      <c r="J1231" s="575"/>
      <c r="K1231" s="342"/>
      <c r="L1231" s="342"/>
      <c r="M1231" s="342"/>
      <c r="N1231" s="742"/>
    </row>
    <row r="1232" spans="1:14" ht="14.25" customHeight="1">
      <c r="A1232" s="253"/>
      <c r="B1232" s="270"/>
      <c r="C1232" s="86"/>
      <c r="D1232" s="309"/>
      <c r="E1232" s="178">
        <v>1</v>
      </c>
      <c r="F1232" s="225"/>
      <c r="G1232" s="287"/>
      <c r="H1232" s="162"/>
      <c r="I1232" s="139" t="s">
        <v>1762</v>
      </c>
      <c r="J1232" s="562">
        <v>100</v>
      </c>
      <c r="K1232" s="562">
        <v>100</v>
      </c>
      <c r="L1232" s="562"/>
      <c r="M1232" s="330"/>
      <c r="N1232" s="735"/>
    </row>
    <row r="1233" spans="1:14" ht="14.25" customHeight="1">
      <c r="A1233" s="253"/>
      <c r="B1233" s="270"/>
      <c r="C1233" s="86"/>
      <c r="D1233" s="309"/>
      <c r="E1233" s="178">
        <v>2</v>
      </c>
      <c r="F1233" s="225"/>
      <c r="G1233" s="287"/>
      <c r="H1233" s="162"/>
      <c r="I1233" s="139" t="s">
        <v>1763</v>
      </c>
      <c r="J1233" s="562">
        <v>26</v>
      </c>
      <c r="K1233" s="562">
        <v>26</v>
      </c>
      <c r="L1233" s="562"/>
      <c r="M1233" s="330"/>
      <c r="N1233" s="735"/>
    </row>
    <row r="1234" spans="1:14" ht="14.25" customHeight="1">
      <c r="A1234" s="253"/>
      <c r="B1234" s="270"/>
      <c r="C1234" s="86"/>
      <c r="D1234" s="309"/>
      <c r="E1234" s="178">
        <v>3</v>
      </c>
      <c r="F1234" s="224"/>
      <c r="G1234" s="287"/>
      <c r="H1234" s="162"/>
      <c r="I1234" s="139" t="s">
        <v>1764</v>
      </c>
      <c r="J1234" s="562">
        <v>1724</v>
      </c>
      <c r="K1234" s="330">
        <v>186</v>
      </c>
      <c r="L1234" s="330">
        <v>2536</v>
      </c>
      <c r="M1234" s="330">
        <v>2353</v>
      </c>
      <c r="N1234" s="735">
        <f>M1234/L1234*100</f>
        <v>92.78391167192429</v>
      </c>
    </row>
    <row r="1235" spans="1:14" ht="14.25" customHeight="1">
      <c r="A1235" s="253"/>
      <c r="B1235" s="270"/>
      <c r="C1235" s="86"/>
      <c r="D1235" s="309"/>
      <c r="E1235" s="178">
        <v>5</v>
      </c>
      <c r="F1235" s="224"/>
      <c r="G1235" s="287"/>
      <c r="H1235" s="162"/>
      <c r="I1235" s="139" t="s">
        <v>1770</v>
      </c>
      <c r="J1235" s="575">
        <v>500</v>
      </c>
      <c r="K1235" s="342"/>
      <c r="L1235" s="330">
        <v>520</v>
      </c>
      <c r="M1235" s="330">
        <v>520</v>
      </c>
      <c r="N1235" s="735">
        <f>M1235/L1235*100</f>
        <v>100</v>
      </c>
    </row>
    <row r="1236" spans="1:14" ht="4.5" customHeight="1">
      <c r="A1236" s="253"/>
      <c r="B1236" s="270"/>
      <c r="C1236" s="86"/>
      <c r="D1236" s="309"/>
      <c r="E1236" s="178"/>
      <c r="F1236" s="224"/>
      <c r="G1236" s="287"/>
      <c r="H1236" s="162"/>
      <c r="I1236" s="139"/>
      <c r="J1236" s="575"/>
      <c r="K1236" s="342"/>
      <c r="L1236" s="342"/>
      <c r="M1236" s="342"/>
      <c r="N1236" s="742"/>
    </row>
    <row r="1237" spans="1:14" s="126" customFormat="1" ht="14.25" customHeight="1">
      <c r="A1237" s="270"/>
      <c r="B1237" s="270"/>
      <c r="C1237" s="270"/>
      <c r="D1237" s="316"/>
      <c r="E1237" s="316"/>
      <c r="F1237" s="322"/>
      <c r="G1237" s="289"/>
      <c r="H1237" s="296"/>
      <c r="I1237" s="289" t="s">
        <v>1791</v>
      </c>
      <c r="J1237" s="577">
        <f>SUM(J1229:J1236)</f>
        <v>2350</v>
      </c>
      <c r="K1237" s="577">
        <f>SUM(K1229:K1236)</f>
        <v>312</v>
      </c>
      <c r="L1237" s="577">
        <f>SUM(L1229:L1236)</f>
        <v>3056</v>
      </c>
      <c r="M1237" s="577">
        <f>SUM(M1229:M1236)</f>
        <v>2873</v>
      </c>
      <c r="N1237" s="745">
        <f>M1237/L1237*100</f>
        <v>94.01178010471205</v>
      </c>
    </row>
    <row r="1238" spans="1:14" ht="14.25" customHeight="1">
      <c r="A1238" s="253"/>
      <c r="B1238" s="270"/>
      <c r="C1238" s="86"/>
      <c r="D1238" s="309"/>
      <c r="E1238" s="178"/>
      <c r="F1238" s="225"/>
      <c r="G1238" s="287"/>
      <c r="H1238" s="162"/>
      <c r="I1238" s="140"/>
      <c r="J1238" s="578"/>
      <c r="K1238" s="201"/>
      <c r="L1238" s="201"/>
      <c r="M1238" s="201"/>
      <c r="N1238" s="744"/>
    </row>
    <row r="1239" spans="1:14" ht="14.25" customHeight="1">
      <c r="A1239" s="253"/>
      <c r="B1239" s="270">
        <v>6</v>
      </c>
      <c r="C1239" s="86">
        <v>1</v>
      </c>
      <c r="D1239" s="309"/>
      <c r="E1239" s="178"/>
      <c r="F1239" s="224"/>
      <c r="G1239" s="288" t="s">
        <v>1677</v>
      </c>
      <c r="H1239" s="162"/>
      <c r="I1239" s="139"/>
      <c r="J1239" s="575"/>
      <c r="K1239" s="342"/>
      <c r="L1239" s="342"/>
      <c r="M1239" s="342"/>
      <c r="N1239" s="742"/>
    </row>
    <row r="1240" spans="1:14" ht="14.25" customHeight="1">
      <c r="A1240" s="253"/>
      <c r="B1240" s="270"/>
      <c r="C1240" s="86"/>
      <c r="D1240" s="309">
        <v>1</v>
      </c>
      <c r="E1240" s="178"/>
      <c r="F1240" s="224"/>
      <c r="G1240" s="287"/>
      <c r="H1240" s="162" t="s">
        <v>1761</v>
      </c>
      <c r="I1240" s="139"/>
      <c r="J1240" s="575"/>
      <c r="K1240" s="342"/>
      <c r="L1240" s="342"/>
      <c r="M1240" s="342"/>
      <c r="N1240" s="742"/>
    </row>
    <row r="1241" spans="1:14" ht="14.25" customHeight="1">
      <c r="A1241" s="253"/>
      <c r="B1241" s="270"/>
      <c r="C1241" s="86"/>
      <c r="D1241" s="309"/>
      <c r="E1241" s="178">
        <v>1</v>
      </c>
      <c r="F1241" s="224"/>
      <c r="G1241" s="287"/>
      <c r="H1241" s="162"/>
      <c r="I1241" s="139" t="s">
        <v>1762</v>
      </c>
      <c r="J1241" s="562">
        <v>101</v>
      </c>
      <c r="K1241" s="562">
        <v>101</v>
      </c>
      <c r="L1241" s="562"/>
      <c r="M1241" s="330"/>
      <c r="N1241" s="735"/>
    </row>
    <row r="1242" spans="1:14" ht="14.25" customHeight="1">
      <c r="A1242" s="253"/>
      <c r="B1242" s="270"/>
      <c r="C1242" s="86"/>
      <c r="D1242" s="309"/>
      <c r="E1242" s="178">
        <v>2</v>
      </c>
      <c r="F1242" s="224"/>
      <c r="G1242" s="287"/>
      <c r="H1242" s="162"/>
      <c r="I1242" s="139" t="s">
        <v>1763</v>
      </c>
      <c r="J1242" s="562">
        <v>24</v>
      </c>
      <c r="K1242" s="562">
        <v>24</v>
      </c>
      <c r="L1242" s="562"/>
      <c r="M1242" s="330"/>
      <c r="N1242" s="735"/>
    </row>
    <row r="1243" spans="1:14" ht="14.25" customHeight="1">
      <c r="A1243" s="253"/>
      <c r="B1243" s="270"/>
      <c r="C1243" s="86"/>
      <c r="D1243" s="309"/>
      <c r="E1243" s="178">
        <v>3</v>
      </c>
      <c r="F1243" s="224"/>
      <c r="G1243" s="287"/>
      <c r="H1243" s="162"/>
      <c r="I1243" s="139" t="s">
        <v>1764</v>
      </c>
      <c r="J1243" s="562">
        <v>1575</v>
      </c>
      <c r="K1243" s="562">
        <v>1575</v>
      </c>
      <c r="L1243" s="562">
        <v>2676</v>
      </c>
      <c r="M1243" s="330">
        <v>402</v>
      </c>
      <c r="N1243" s="735">
        <f>M1243/L1243*100</f>
        <v>15.022421524663676</v>
      </c>
    </row>
    <row r="1244" spans="1:14" ht="14.25" customHeight="1">
      <c r="A1244" s="253"/>
      <c r="B1244" s="270"/>
      <c r="C1244" s="86"/>
      <c r="D1244" s="309"/>
      <c r="E1244" s="178">
        <v>5</v>
      </c>
      <c r="F1244" s="224"/>
      <c r="G1244" s="287"/>
      <c r="H1244" s="162"/>
      <c r="I1244" s="139" t="s">
        <v>1770</v>
      </c>
      <c r="J1244" s="575"/>
      <c r="K1244" s="342"/>
      <c r="L1244" s="330">
        <v>100</v>
      </c>
      <c r="M1244" s="330">
        <v>100</v>
      </c>
      <c r="N1244" s="735">
        <f>M1244/L1244*100</f>
        <v>100</v>
      </c>
    </row>
    <row r="1245" spans="1:14" ht="14.25" customHeight="1">
      <c r="A1245" s="253"/>
      <c r="B1245" s="270"/>
      <c r="C1245" s="86"/>
      <c r="D1245" s="309"/>
      <c r="E1245" s="178"/>
      <c r="F1245" s="224"/>
      <c r="G1245" s="287"/>
      <c r="H1245" s="162"/>
      <c r="I1245" s="139"/>
      <c r="J1245" s="575"/>
      <c r="K1245" s="342"/>
      <c r="L1245" s="342"/>
      <c r="M1245" s="342"/>
      <c r="N1245" s="742"/>
    </row>
    <row r="1246" spans="1:14" s="126" customFormat="1" ht="14.25" customHeight="1">
      <c r="A1246" s="270"/>
      <c r="B1246" s="270"/>
      <c r="C1246" s="270"/>
      <c r="D1246" s="316"/>
      <c r="E1246" s="316"/>
      <c r="F1246" s="322"/>
      <c r="G1246" s="289"/>
      <c r="H1246" s="296"/>
      <c r="I1246" s="289" t="s">
        <v>1791</v>
      </c>
      <c r="J1246" s="577">
        <f>SUM(J1238:J1245)</f>
        <v>1700</v>
      </c>
      <c r="K1246" s="577">
        <f>SUM(K1238:K1245)</f>
        <v>1700</v>
      </c>
      <c r="L1246" s="577">
        <f>SUM(L1238:L1245)</f>
        <v>2776</v>
      </c>
      <c r="M1246" s="577">
        <f>SUM(M1238:M1245)</f>
        <v>502</v>
      </c>
      <c r="N1246" s="745">
        <f>M1246/L1246*100</f>
        <v>18.0835734870317</v>
      </c>
    </row>
    <row r="1247" spans="1:14" ht="14.25" customHeight="1">
      <c r="A1247" s="253"/>
      <c r="B1247" s="270"/>
      <c r="C1247" s="86"/>
      <c r="D1247" s="309"/>
      <c r="E1247" s="178"/>
      <c r="F1247" s="225"/>
      <c r="G1247" s="287"/>
      <c r="H1247" s="162"/>
      <c r="I1247" s="140"/>
      <c r="J1247" s="578"/>
      <c r="K1247" s="201"/>
      <c r="L1247" s="201"/>
      <c r="M1247" s="201"/>
      <c r="N1247" s="744"/>
    </row>
    <row r="1248" spans="1:14" ht="14.25" customHeight="1">
      <c r="A1248" s="253"/>
      <c r="B1248" s="270">
        <v>7</v>
      </c>
      <c r="C1248" s="86">
        <v>2</v>
      </c>
      <c r="D1248" s="309"/>
      <c r="E1248" s="178"/>
      <c r="F1248" s="224"/>
      <c r="G1248" s="288" t="s">
        <v>499</v>
      </c>
      <c r="H1248" s="162"/>
      <c r="I1248" s="139"/>
      <c r="J1248" s="575"/>
      <c r="K1248" s="342"/>
      <c r="L1248" s="342"/>
      <c r="M1248" s="342"/>
      <c r="N1248" s="742"/>
    </row>
    <row r="1249" spans="1:14" ht="14.25" customHeight="1">
      <c r="A1249" s="253"/>
      <c r="B1249" s="270"/>
      <c r="C1249" s="86"/>
      <c r="D1249" s="309">
        <v>1</v>
      </c>
      <c r="E1249" s="178"/>
      <c r="F1249" s="224"/>
      <c r="G1249" s="287"/>
      <c r="H1249" s="162" t="s">
        <v>1761</v>
      </c>
      <c r="I1249" s="139"/>
      <c r="J1249" s="575"/>
      <c r="K1249" s="342"/>
      <c r="L1249" s="333"/>
      <c r="M1249" s="333"/>
      <c r="N1249" s="750"/>
    </row>
    <row r="1250" spans="1:14" ht="14.25" customHeight="1">
      <c r="A1250" s="253"/>
      <c r="B1250" s="270"/>
      <c r="C1250" s="86"/>
      <c r="D1250" s="309"/>
      <c r="E1250" s="178">
        <v>1</v>
      </c>
      <c r="F1250" s="224"/>
      <c r="G1250" s="287"/>
      <c r="H1250" s="162"/>
      <c r="I1250" s="139" t="s">
        <v>1762</v>
      </c>
      <c r="J1250" s="575">
        <v>200</v>
      </c>
      <c r="K1250" s="342"/>
      <c r="L1250" s="330">
        <v>216</v>
      </c>
      <c r="M1250" s="330">
        <v>200</v>
      </c>
      <c r="N1250" s="735">
        <f>M1250/L1250*100</f>
        <v>92.5925925925926</v>
      </c>
    </row>
    <row r="1251" spans="1:14" ht="14.25" customHeight="1">
      <c r="A1251" s="253"/>
      <c r="B1251" s="270"/>
      <c r="C1251" s="86"/>
      <c r="D1251" s="309"/>
      <c r="E1251" s="178">
        <v>2</v>
      </c>
      <c r="F1251" s="224"/>
      <c r="G1251" s="287"/>
      <c r="H1251" s="162"/>
      <c r="I1251" s="139" t="s">
        <v>1763</v>
      </c>
      <c r="J1251" s="575">
        <v>52</v>
      </c>
      <c r="K1251" s="342">
        <v>75</v>
      </c>
      <c r="L1251" s="330">
        <v>207</v>
      </c>
      <c r="M1251" s="330">
        <v>20</v>
      </c>
      <c r="N1251" s="735">
        <f>M1251/L1251*100</f>
        <v>9.66183574879227</v>
      </c>
    </row>
    <row r="1252" spans="1:14" ht="14.25" customHeight="1">
      <c r="A1252" s="253"/>
      <c r="B1252" s="270"/>
      <c r="C1252" s="86"/>
      <c r="D1252" s="309"/>
      <c r="E1252" s="178">
        <v>3</v>
      </c>
      <c r="F1252" s="224"/>
      <c r="G1252" s="287"/>
      <c r="H1252" s="162"/>
      <c r="I1252" s="139" t="s">
        <v>1764</v>
      </c>
      <c r="J1252" s="575">
        <v>248</v>
      </c>
      <c r="K1252" s="342">
        <v>332</v>
      </c>
      <c r="L1252" s="330">
        <v>2713</v>
      </c>
      <c r="M1252" s="330">
        <v>1288</v>
      </c>
      <c r="N1252" s="735">
        <f>M1252/L1252*100</f>
        <v>47.47511979358644</v>
      </c>
    </row>
    <row r="1253" spans="1:14" ht="13.5" customHeight="1">
      <c r="A1253" s="253"/>
      <c r="B1253" s="270"/>
      <c r="C1253" s="86"/>
      <c r="D1253" s="309"/>
      <c r="E1253" s="178"/>
      <c r="F1253" s="224"/>
      <c r="G1253" s="287"/>
      <c r="H1253" s="162"/>
      <c r="I1253" s="139"/>
      <c r="J1253" s="575"/>
      <c r="K1253" s="342"/>
      <c r="L1253" s="342"/>
      <c r="M1253" s="342"/>
      <c r="N1253" s="742"/>
    </row>
    <row r="1254" spans="1:14" s="126" customFormat="1" ht="14.25" customHeight="1">
      <c r="A1254" s="270"/>
      <c r="B1254" s="270"/>
      <c r="C1254" s="270"/>
      <c r="D1254" s="316"/>
      <c r="E1254" s="316"/>
      <c r="F1254" s="322"/>
      <c r="G1254" s="289"/>
      <c r="H1254" s="296"/>
      <c r="I1254" s="289" t="s">
        <v>1791</v>
      </c>
      <c r="J1254" s="577">
        <f>SUM(J1247:J1253)</f>
        <v>500</v>
      </c>
      <c r="K1254" s="577">
        <f>SUM(K1247:K1253)</f>
        <v>407</v>
      </c>
      <c r="L1254" s="577">
        <f>SUM(L1247:L1253)</f>
        <v>3136</v>
      </c>
      <c r="M1254" s="577">
        <f>SUM(M1247:M1253)</f>
        <v>1508</v>
      </c>
      <c r="N1254" s="745">
        <f>M1254/L1254*100</f>
        <v>48.08673469387755</v>
      </c>
    </row>
    <row r="1255" spans="1:14" ht="14.25" customHeight="1">
      <c r="A1255" s="253"/>
      <c r="B1255" s="270"/>
      <c r="C1255" s="86"/>
      <c r="D1255" s="309"/>
      <c r="E1255" s="178"/>
      <c r="F1255" s="225"/>
      <c r="G1255" s="287"/>
      <c r="H1255" s="162"/>
      <c r="I1255" s="140"/>
      <c r="J1255" s="578"/>
      <c r="K1255" s="201"/>
      <c r="L1255" s="201"/>
      <c r="M1255" s="201"/>
      <c r="N1255" s="744"/>
    </row>
    <row r="1256" spans="1:14" ht="15.75" customHeight="1">
      <c r="A1256" s="253"/>
      <c r="B1256" s="270">
        <v>8</v>
      </c>
      <c r="C1256" s="86">
        <v>2</v>
      </c>
      <c r="D1256" s="309"/>
      <c r="E1256" s="178"/>
      <c r="F1256" s="224"/>
      <c r="G1256" s="288" t="s">
        <v>1659</v>
      </c>
      <c r="H1256" s="162"/>
      <c r="I1256" s="139"/>
      <c r="J1256" s="575"/>
      <c r="K1256" s="342"/>
      <c r="L1256" s="342"/>
      <c r="M1256" s="342"/>
      <c r="N1256" s="742"/>
    </row>
    <row r="1257" spans="1:14" ht="15.75" customHeight="1">
      <c r="A1257" s="253"/>
      <c r="B1257" s="270"/>
      <c r="C1257" s="86"/>
      <c r="D1257" s="309">
        <v>1</v>
      </c>
      <c r="E1257" s="178"/>
      <c r="F1257" s="224"/>
      <c r="G1257" s="287"/>
      <c r="H1257" s="162" t="s">
        <v>1761</v>
      </c>
      <c r="I1257" s="139"/>
      <c r="J1257" s="575"/>
      <c r="K1257" s="342"/>
      <c r="L1257" s="342"/>
      <c r="M1257" s="342"/>
      <c r="N1257" s="742"/>
    </row>
    <row r="1258" spans="1:14" ht="15.75" customHeight="1">
      <c r="A1258" s="253"/>
      <c r="B1258" s="270"/>
      <c r="C1258" s="86"/>
      <c r="D1258" s="309"/>
      <c r="E1258" s="178">
        <v>3</v>
      </c>
      <c r="F1258" s="224"/>
      <c r="G1258" s="287"/>
      <c r="H1258" s="162"/>
      <c r="I1258" s="139" t="s">
        <v>1764</v>
      </c>
      <c r="J1258" s="575">
        <v>150</v>
      </c>
      <c r="K1258" s="342">
        <v>66</v>
      </c>
      <c r="L1258" s="330">
        <v>27</v>
      </c>
      <c r="M1258" s="330">
        <v>27</v>
      </c>
      <c r="N1258" s="735">
        <f>M1258/L1258*100</f>
        <v>100</v>
      </c>
    </row>
    <row r="1259" spans="1:14" ht="15.75" customHeight="1">
      <c r="A1259" s="253"/>
      <c r="B1259" s="270"/>
      <c r="C1259" s="86"/>
      <c r="D1259" s="309"/>
      <c r="E1259" s="178">
        <v>5</v>
      </c>
      <c r="F1259" s="224"/>
      <c r="G1259" s="287"/>
      <c r="H1259" s="162"/>
      <c r="I1259" s="139" t="s">
        <v>1770</v>
      </c>
      <c r="J1259" s="575">
        <v>100</v>
      </c>
      <c r="K1259" s="342"/>
      <c r="L1259" s="330">
        <v>100</v>
      </c>
      <c r="M1259" s="330">
        <v>100</v>
      </c>
      <c r="N1259" s="735">
        <f>M1259/L1259*100</f>
        <v>100</v>
      </c>
    </row>
    <row r="1260" spans="1:14" ht="13.5" customHeight="1">
      <c r="A1260" s="253"/>
      <c r="B1260" s="270"/>
      <c r="C1260" s="86"/>
      <c r="D1260" s="309"/>
      <c r="E1260" s="178"/>
      <c r="F1260" s="224"/>
      <c r="G1260" s="287"/>
      <c r="H1260" s="162"/>
      <c r="I1260" s="139"/>
      <c r="J1260" s="575"/>
      <c r="K1260" s="342"/>
      <c r="L1260" s="342"/>
      <c r="M1260" s="342"/>
      <c r="N1260" s="742"/>
    </row>
    <row r="1261" spans="1:14" s="126" customFormat="1" ht="15.75" customHeight="1">
      <c r="A1261" s="270"/>
      <c r="B1261" s="270"/>
      <c r="C1261" s="270"/>
      <c r="D1261" s="316"/>
      <c r="E1261" s="316"/>
      <c r="F1261" s="322"/>
      <c r="G1261" s="289"/>
      <c r="H1261" s="296"/>
      <c r="I1261" s="289" t="s">
        <v>1791</v>
      </c>
      <c r="J1261" s="577">
        <f>SUM(J1255:J1260)</f>
        <v>250</v>
      </c>
      <c r="K1261" s="577">
        <f>SUM(K1255:K1260)</f>
        <v>66</v>
      </c>
      <c r="L1261" s="577">
        <f>SUM(L1255:L1260)</f>
        <v>127</v>
      </c>
      <c r="M1261" s="577">
        <f>SUM(M1255:M1260)</f>
        <v>127</v>
      </c>
      <c r="N1261" s="745">
        <f>M1261/L1261*100</f>
        <v>100</v>
      </c>
    </row>
    <row r="1262" spans="1:14" ht="13.5" customHeight="1">
      <c r="A1262" s="253"/>
      <c r="B1262" s="270"/>
      <c r="C1262" s="86"/>
      <c r="D1262" s="309"/>
      <c r="E1262" s="178"/>
      <c r="F1262" s="225"/>
      <c r="G1262" s="287"/>
      <c r="H1262" s="162"/>
      <c r="I1262" s="140"/>
      <c r="J1262" s="578"/>
      <c r="K1262" s="201"/>
      <c r="L1262" s="201"/>
      <c r="M1262" s="201"/>
      <c r="N1262" s="744"/>
    </row>
    <row r="1263" spans="1:14" ht="15.75" customHeight="1">
      <c r="A1263" s="253"/>
      <c r="B1263" s="270">
        <v>9</v>
      </c>
      <c r="C1263" s="86">
        <v>2</v>
      </c>
      <c r="D1263" s="309"/>
      <c r="E1263" s="178"/>
      <c r="F1263" s="224"/>
      <c r="G1263" s="288" t="s">
        <v>493</v>
      </c>
      <c r="H1263" s="162"/>
      <c r="I1263" s="139"/>
      <c r="J1263" s="575"/>
      <c r="K1263" s="342"/>
      <c r="L1263" s="342"/>
      <c r="M1263" s="342"/>
      <c r="N1263" s="742"/>
    </row>
    <row r="1264" spans="1:14" ht="15.75" customHeight="1">
      <c r="A1264" s="253"/>
      <c r="B1264" s="270"/>
      <c r="C1264" s="86"/>
      <c r="D1264" s="309">
        <v>1</v>
      </c>
      <c r="E1264" s="178"/>
      <c r="F1264" s="224"/>
      <c r="G1264" s="287"/>
      <c r="H1264" s="162" t="s">
        <v>1761</v>
      </c>
      <c r="I1264" s="139"/>
      <c r="J1264" s="575"/>
      <c r="K1264" s="342"/>
      <c r="L1264" s="342"/>
      <c r="M1264" s="342"/>
      <c r="N1264" s="742"/>
    </row>
    <row r="1265" spans="1:14" ht="13.5" customHeight="1">
      <c r="A1265" s="253"/>
      <c r="B1265" s="270"/>
      <c r="C1265" s="86"/>
      <c r="D1265" s="309"/>
      <c r="E1265" s="178">
        <v>5</v>
      </c>
      <c r="F1265" s="224"/>
      <c r="G1265" s="287"/>
      <c r="H1265" s="162"/>
      <c r="I1265" s="139" t="s">
        <v>1770</v>
      </c>
      <c r="J1265" s="575">
        <v>2350</v>
      </c>
      <c r="K1265" s="342">
        <v>482</v>
      </c>
      <c r="L1265" s="330">
        <v>2832</v>
      </c>
      <c r="M1265" s="330">
        <v>2461</v>
      </c>
      <c r="N1265" s="735">
        <f>M1265/L1265*100</f>
        <v>86.89971751412429</v>
      </c>
    </row>
    <row r="1266" spans="1:14" ht="14.25" customHeight="1">
      <c r="A1266" s="253"/>
      <c r="B1266" s="270"/>
      <c r="C1266" s="86"/>
      <c r="D1266" s="309"/>
      <c r="E1266" s="178"/>
      <c r="F1266" s="224"/>
      <c r="G1266" s="287"/>
      <c r="H1266" s="162"/>
      <c r="I1266" s="139"/>
      <c r="J1266" s="575"/>
      <c r="K1266" s="330"/>
      <c r="L1266" s="342"/>
      <c r="M1266" s="342"/>
      <c r="N1266" s="742"/>
    </row>
    <row r="1267" spans="1:14" s="126" customFormat="1" ht="15.75" customHeight="1">
      <c r="A1267" s="270"/>
      <c r="B1267" s="270"/>
      <c r="C1267" s="270"/>
      <c r="D1267" s="316"/>
      <c r="E1267" s="316"/>
      <c r="F1267" s="322"/>
      <c r="G1267" s="289"/>
      <c r="H1267" s="296"/>
      <c r="I1267" s="289" t="s">
        <v>1791</v>
      </c>
      <c r="J1267" s="577">
        <f>SUM(J1262:J1266)</f>
        <v>2350</v>
      </c>
      <c r="K1267" s="577">
        <f>SUM(K1262:K1266)</f>
        <v>482</v>
      </c>
      <c r="L1267" s="577">
        <f>SUM(L1262:L1266)</f>
        <v>2832</v>
      </c>
      <c r="M1267" s="577">
        <f>SUM(M1262:M1266)</f>
        <v>2461</v>
      </c>
      <c r="N1267" s="745">
        <f>M1267/L1267*100</f>
        <v>86.89971751412429</v>
      </c>
    </row>
    <row r="1268" spans="1:14" ht="14.25" customHeight="1">
      <c r="A1268" s="253"/>
      <c r="B1268" s="270"/>
      <c r="C1268" s="86"/>
      <c r="D1268" s="309"/>
      <c r="E1268" s="178"/>
      <c r="F1268" s="225"/>
      <c r="G1268" s="287"/>
      <c r="H1268" s="162"/>
      <c r="I1268" s="140"/>
      <c r="J1268" s="578"/>
      <c r="K1268" s="201"/>
      <c r="L1268" s="201"/>
      <c r="M1268" s="201"/>
      <c r="N1268" s="744"/>
    </row>
    <row r="1269" spans="1:14" ht="12" customHeight="1">
      <c r="A1269" s="253"/>
      <c r="B1269" s="270">
        <v>10</v>
      </c>
      <c r="C1269" s="86">
        <v>1</v>
      </c>
      <c r="D1269" s="309"/>
      <c r="E1269" s="178"/>
      <c r="F1269" s="224"/>
      <c r="G1269" s="288" t="s">
        <v>1698</v>
      </c>
      <c r="H1269" s="162"/>
      <c r="I1269" s="139"/>
      <c r="J1269" s="575"/>
      <c r="K1269" s="342"/>
      <c r="L1269" s="342"/>
      <c r="M1269" s="342"/>
      <c r="N1269" s="742"/>
    </row>
    <row r="1270" spans="1:14" ht="12" customHeight="1">
      <c r="A1270" s="253"/>
      <c r="B1270" s="270"/>
      <c r="C1270" s="86"/>
      <c r="D1270" s="309">
        <v>1</v>
      </c>
      <c r="E1270" s="178"/>
      <c r="F1270" s="224"/>
      <c r="G1270" s="287"/>
      <c r="H1270" s="162" t="s">
        <v>1761</v>
      </c>
      <c r="I1270" s="139"/>
      <c r="J1270" s="575"/>
      <c r="K1270" s="342"/>
      <c r="L1270" s="342"/>
      <c r="M1270" s="342"/>
      <c r="N1270" s="742"/>
    </row>
    <row r="1271" spans="1:14" ht="12" customHeight="1">
      <c r="A1271" s="253"/>
      <c r="B1271" s="270"/>
      <c r="C1271" s="86"/>
      <c r="D1271" s="309"/>
      <c r="E1271" s="178">
        <v>1</v>
      </c>
      <c r="F1271" s="224"/>
      <c r="G1271" s="287"/>
      <c r="H1271" s="162"/>
      <c r="I1271" s="139" t="s">
        <v>1762</v>
      </c>
      <c r="J1271" s="575">
        <v>230</v>
      </c>
      <c r="K1271" s="575">
        <v>230</v>
      </c>
      <c r="L1271" s="575">
        <v>230</v>
      </c>
      <c r="M1271" s="330"/>
      <c r="N1271" s="735"/>
    </row>
    <row r="1272" spans="1:14" ht="12" customHeight="1">
      <c r="A1272" s="253"/>
      <c r="B1272" s="270"/>
      <c r="C1272" s="86"/>
      <c r="D1272" s="309"/>
      <c r="E1272" s="178">
        <v>2</v>
      </c>
      <c r="F1272" s="224"/>
      <c r="G1272" s="287"/>
      <c r="H1272" s="162"/>
      <c r="I1272" s="139" t="s">
        <v>1763</v>
      </c>
      <c r="J1272" s="575">
        <v>70</v>
      </c>
      <c r="K1272" s="575">
        <v>70</v>
      </c>
      <c r="L1272" s="575">
        <v>70</v>
      </c>
      <c r="M1272" s="330"/>
      <c r="N1272" s="735"/>
    </row>
    <row r="1273" spans="1:14" ht="15" customHeight="1">
      <c r="A1273" s="253"/>
      <c r="B1273" s="270"/>
      <c r="C1273" s="86"/>
      <c r="D1273" s="309"/>
      <c r="E1273" s="178">
        <v>3</v>
      </c>
      <c r="F1273" s="224"/>
      <c r="G1273" s="287"/>
      <c r="H1273" s="162"/>
      <c r="I1273" s="139" t="s">
        <v>1764</v>
      </c>
      <c r="J1273" s="575">
        <v>700</v>
      </c>
      <c r="K1273" s="342">
        <v>700</v>
      </c>
      <c r="L1273" s="330">
        <v>4700</v>
      </c>
      <c r="M1273" s="330"/>
      <c r="N1273" s="735"/>
    </row>
    <row r="1274" spans="1:14" ht="2.25" customHeight="1">
      <c r="A1274" s="253"/>
      <c r="B1274" s="270"/>
      <c r="C1274" s="86"/>
      <c r="D1274" s="309"/>
      <c r="E1274" s="178"/>
      <c r="F1274" s="224"/>
      <c r="G1274" s="287"/>
      <c r="H1274" s="162"/>
      <c r="I1274" s="139"/>
      <c r="J1274" s="575"/>
      <c r="K1274" s="342"/>
      <c r="L1274" s="342"/>
      <c r="M1274" s="342"/>
      <c r="N1274" s="742"/>
    </row>
    <row r="1275" spans="1:14" s="126" customFormat="1" ht="12" customHeight="1">
      <c r="A1275" s="270"/>
      <c r="B1275" s="270"/>
      <c r="C1275" s="270"/>
      <c r="D1275" s="316"/>
      <c r="E1275" s="316"/>
      <c r="F1275" s="322"/>
      <c r="G1275" s="289"/>
      <c r="H1275" s="296"/>
      <c r="I1275" s="289" t="s">
        <v>1791</v>
      </c>
      <c r="J1275" s="577">
        <f>SUM(J1268:J1274)</f>
        <v>1000</v>
      </c>
      <c r="K1275" s="577">
        <f>SUM(K1268:K1274)</f>
        <v>1000</v>
      </c>
      <c r="L1275" s="577">
        <f>SUM(L1268:L1274)</f>
        <v>5000</v>
      </c>
      <c r="M1275" s="577"/>
      <c r="N1275" s="748"/>
    </row>
    <row r="1276" spans="1:14" ht="12" customHeight="1" hidden="1">
      <c r="A1276" s="253"/>
      <c r="B1276" s="270"/>
      <c r="C1276" s="86"/>
      <c r="D1276" s="309"/>
      <c r="E1276" s="178"/>
      <c r="F1276" s="225"/>
      <c r="G1276" s="287"/>
      <c r="H1276" s="162"/>
      <c r="I1276" s="140"/>
      <c r="J1276" s="578"/>
      <c r="K1276" s="201"/>
      <c r="L1276" s="201"/>
      <c r="M1276" s="201"/>
      <c r="N1276" s="744"/>
    </row>
    <row r="1277" spans="1:14" ht="12" customHeight="1">
      <c r="A1277" s="253"/>
      <c r="B1277" s="270">
        <v>11</v>
      </c>
      <c r="C1277" s="86">
        <v>1</v>
      </c>
      <c r="D1277" s="309"/>
      <c r="E1277" s="178"/>
      <c r="F1277" s="224"/>
      <c r="G1277" s="288" t="s">
        <v>1521</v>
      </c>
      <c r="H1277" s="162"/>
      <c r="I1277" s="139"/>
      <c r="J1277" s="575"/>
      <c r="K1277" s="342"/>
      <c r="L1277" s="342"/>
      <c r="M1277" s="342"/>
      <c r="N1277" s="742"/>
    </row>
    <row r="1278" spans="1:14" ht="12" customHeight="1">
      <c r="A1278" s="253"/>
      <c r="B1278" s="270"/>
      <c r="C1278" s="86"/>
      <c r="D1278" s="309">
        <v>1</v>
      </c>
      <c r="E1278" s="178"/>
      <c r="F1278" s="224"/>
      <c r="G1278" s="287"/>
      <c r="H1278" s="162" t="s">
        <v>1761</v>
      </c>
      <c r="I1278" s="139"/>
      <c r="J1278" s="575"/>
      <c r="K1278" s="342"/>
      <c r="L1278" s="342"/>
      <c r="M1278" s="342"/>
      <c r="N1278" s="742"/>
    </row>
    <row r="1279" spans="1:14" ht="12" customHeight="1">
      <c r="A1279" s="253"/>
      <c r="B1279" s="270"/>
      <c r="C1279" s="86"/>
      <c r="D1279" s="309"/>
      <c r="E1279" s="178">
        <v>3</v>
      </c>
      <c r="F1279" s="224"/>
      <c r="G1279" s="287"/>
      <c r="H1279" s="162"/>
      <c r="I1279" s="139" t="s">
        <v>1764</v>
      </c>
      <c r="J1279" s="575">
        <v>300</v>
      </c>
      <c r="K1279" s="342">
        <v>18</v>
      </c>
      <c r="L1279" s="330">
        <v>138</v>
      </c>
      <c r="M1279" s="330">
        <v>45</v>
      </c>
      <c r="N1279" s="735">
        <f>M1279/L1279*100</f>
        <v>32.608695652173914</v>
      </c>
    </row>
    <row r="1280" spans="1:14" ht="9" customHeight="1">
      <c r="A1280" s="253"/>
      <c r="B1280" s="270"/>
      <c r="C1280" s="86"/>
      <c r="D1280" s="309"/>
      <c r="E1280" s="178"/>
      <c r="F1280" s="224"/>
      <c r="G1280" s="287"/>
      <c r="H1280" s="162"/>
      <c r="I1280" s="139"/>
      <c r="J1280" s="575"/>
      <c r="K1280" s="342"/>
      <c r="L1280" s="342"/>
      <c r="M1280" s="342"/>
      <c r="N1280" s="742"/>
    </row>
    <row r="1281" spans="1:14" s="126" customFormat="1" ht="12" customHeight="1">
      <c r="A1281" s="270"/>
      <c r="B1281" s="270"/>
      <c r="C1281" s="270"/>
      <c r="D1281" s="316"/>
      <c r="E1281" s="316"/>
      <c r="F1281" s="322"/>
      <c r="G1281" s="289"/>
      <c r="H1281" s="296"/>
      <c r="I1281" s="289" t="s">
        <v>1791</v>
      </c>
      <c r="J1281" s="577">
        <f>SUM(J1276:J1280)</f>
        <v>300</v>
      </c>
      <c r="K1281" s="577">
        <f>SUM(K1276:K1280)</f>
        <v>18</v>
      </c>
      <c r="L1281" s="577">
        <f>SUM(L1276:L1280)</f>
        <v>138</v>
      </c>
      <c r="M1281" s="577">
        <f>SUM(M1276:M1280)</f>
        <v>45</v>
      </c>
      <c r="N1281" s="745">
        <f>M1281/L1281*100</f>
        <v>32.608695652173914</v>
      </c>
    </row>
    <row r="1282" spans="1:14" ht="9.75" customHeight="1">
      <c r="A1282" s="253"/>
      <c r="B1282" s="270"/>
      <c r="C1282" s="86"/>
      <c r="D1282" s="309"/>
      <c r="E1282" s="178"/>
      <c r="F1282" s="225"/>
      <c r="G1282" s="287"/>
      <c r="H1282" s="162"/>
      <c r="I1282" s="140"/>
      <c r="J1282" s="578"/>
      <c r="K1282" s="201"/>
      <c r="L1282" s="201"/>
      <c r="M1282" s="201"/>
      <c r="N1282" s="744"/>
    </row>
    <row r="1283" spans="1:14" ht="12" customHeight="1">
      <c r="A1283" s="253"/>
      <c r="B1283" s="270">
        <v>12</v>
      </c>
      <c r="C1283" s="86">
        <v>2</v>
      </c>
      <c r="D1283" s="309"/>
      <c r="E1283" s="178"/>
      <c r="F1283" s="224"/>
      <c r="G1283" s="288" t="s">
        <v>494</v>
      </c>
      <c r="H1283" s="162"/>
      <c r="I1283" s="139"/>
      <c r="J1283" s="575"/>
      <c r="K1283" s="342"/>
      <c r="L1283" s="342"/>
      <c r="M1283" s="342"/>
      <c r="N1283" s="742"/>
    </row>
    <row r="1284" spans="1:14" ht="12" customHeight="1">
      <c r="A1284" s="253"/>
      <c r="B1284" s="270"/>
      <c r="C1284" s="86"/>
      <c r="D1284" s="309">
        <v>1</v>
      </c>
      <c r="E1284" s="178"/>
      <c r="F1284" s="224"/>
      <c r="G1284" s="287"/>
      <c r="H1284" s="162" t="s">
        <v>1761</v>
      </c>
      <c r="I1284" s="139"/>
      <c r="J1284" s="575"/>
      <c r="K1284" s="342"/>
      <c r="L1284" s="342"/>
      <c r="M1284" s="342"/>
      <c r="N1284" s="742"/>
    </row>
    <row r="1285" spans="1:14" ht="12" customHeight="1">
      <c r="A1285" s="253"/>
      <c r="B1285" s="270"/>
      <c r="C1285" s="86"/>
      <c r="D1285" s="309"/>
      <c r="E1285" s="178">
        <v>3</v>
      </c>
      <c r="F1285" s="224"/>
      <c r="G1285" s="287"/>
      <c r="H1285" s="162"/>
      <c r="I1285" s="139" t="s">
        <v>1764</v>
      </c>
      <c r="J1285" s="575">
        <v>100</v>
      </c>
      <c r="K1285" s="575">
        <v>100</v>
      </c>
      <c r="L1285" s="575">
        <v>100</v>
      </c>
      <c r="M1285" s="330"/>
      <c r="N1285" s="735"/>
    </row>
    <row r="1286" spans="1:14" ht="2.25" customHeight="1">
      <c r="A1286" s="253"/>
      <c r="B1286" s="270"/>
      <c r="C1286" s="86"/>
      <c r="D1286" s="309"/>
      <c r="E1286" s="178"/>
      <c r="F1286" s="224"/>
      <c r="G1286" s="287"/>
      <c r="H1286" s="162"/>
      <c r="I1286" s="139"/>
      <c r="J1286" s="575"/>
      <c r="K1286" s="342"/>
      <c r="L1286" s="342"/>
      <c r="M1286" s="342"/>
      <c r="N1286" s="742"/>
    </row>
    <row r="1287" spans="1:14" s="126" customFormat="1" ht="15" customHeight="1">
      <c r="A1287" s="270"/>
      <c r="B1287" s="270"/>
      <c r="C1287" s="270"/>
      <c r="D1287" s="316"/>
      <c r="E1287" s="316"/>
      <c r="F1287" s="322"/>
      <c r="G1287" s="289"/>
      <c r="H1287" s="296"/>
      <c r="I1287" s="289" t="s">
        <v>1791</v>
      </c>
      <c r="J1287" s="577">
        <f>SUM(J1282:J1286)</f>
        <v>100</v>
      </c>
      <c r="K1287" s="577">
        <f>SUM(K1282:K1286)</f>
        <v>100</v>
      </c>
      <c r="L1287" s="577">
        <f>SUM(L1282:L1286)</f>
        <v>100</v>
      </c>
      <c r="M1287" s="344"/>
      <c r="N1287" s="748"/>
    </row>
    <row r="1288" spans="1:14" ht="4.5" customHeight="1">
      <c r="A1288" s="253"/>
      <c r="B1288" s="270"/>
      <c r="C1288" s="86"/>
      <c r="D1288" s="309"/>
      <c r="E1288" s="178"/>
      <c r="F1288" s="225"/>
      <c r="G1288" s="287"/>
      <c r="H1288" s="162"/>
      <c r="I1288" s="140"/>
      <c r="J1288" s="578"/>
      <c r="K1288" s="201"/>
      <c r="L1288" s="201"/>
      <c r="M1288" s="201"/>
      <c r="N1288" s="744"/>
    </row>
    <row r="1289" spans="1:14" ht="12" customHeight="1">
      <c r="A1289" s="253"/>
      <c r="B1289" s="270">
        <v>13</v>
      </c>
      <c r="C1289" s="86">
        <v>2</v>
      </c>
      <c r="D1289" s="309"/>
      <c r="E1289" s="178"/>
      <c r="F1289" s="224"/>
      <c r="G1289" s="288" t="s">
        <v>495</v>
      </c>
      <c r="H1289" s="162"/>
      <c r="I1289" s="139"/>
      <c r="J1289" s="575"/>
      <c r="K1289" s="342"/>
      <c r="L1289" s="342"/>
      <c r="M1289" s="342"/>
      <c r="N1289" s="742"/>
    </row>
    <row r="1290" spans="1:14" ht="12" customHeight="1">
      <c r="A1290" s="253"/>
      <c r="B1290" s="270"/>
      <c r="C1290" s="86"/>
      <c r="D1290" s="309">
        <v>1</v>
      </c>
      <c r="E1290" s="178"/>
      <c r="F1290" s="224"/>
      <c r="G1290" s="287"/>
      <c r="H1290" s="162" t="s">
        <v>1761</v>
      </c>
      <c r="I1290" s="139"/>
      <c r="J1290" s="575"/>
      <c r="K1290" s="342"/>
      <c r="L1290" s="342"/>
      <c r="M1290" s="342"/>
      <c r="N1290" s="742"/>
    </row>
    <row r="1291" spans="1:14" ht="12" customHeight="1">
      <c r="A1291" s="253"/>
      <c r="B1291" s="270"/>
      <c r="C1291" s="86"/>
      <c r="D1291" s="309"/>
      <c r="E1291" s="178">
        <v>3</v>
      </c>
      <c r="F1291" s="224"/>
      <c r="G1291" s="287"/>
      <c r="H1291" s="162"/>
      <c r="I1291" s="139" t="s">
        <v>1764</v>
      </c>
      <c r="J1291" s="575">
        <v>100</v>
      </c>
      <c r="K1291" s="575">
        <v>100</v>
      </c>
      <c r="L1291" s="575">
        <v>100</v>
      </c>
      <c r="M1291" s="330"/>
      <c r="N1291" s="735"/>
    </row>
    <row r="1292" spans="1:14" ht="5.25" customHeight="1">
      <c r="A1292" s="253"/>
      <c r="B1292" s="270"/>
      <c r="C1292" s="86"/>
      <c r="D1292" s="309"/>
      <c r="E1292" s="178"/>
      <c r="F1292" s="224"/>
      <c r="G1292" s="287"/>
      <c r="H1292" s="162"/>
      <c r="I1292" s="139"/>
      <c r="J1292" s="575"/>
      <c r="K1292" s="342"/>
      <c r="L1292" s="342"/>
      <c r="M1292" s="342"/>
      <c r="N1292" s="742"/>
    </row>
    <row r="1293" spans="1:14" s="126" customFormat="1" ht="12" customHeight="1">
      <c r="A1293" s="270"/>
      <c r="B1293" s="270"/>
      <c r="C1293" s="270"/>
      <c r="D1293" s="316"/>
      <c r="E1293" s="316"/>
      <c r="F1293" s="322"/>
      <c r="G1293" s="289"/>
      <c r="H1293" s="296"/>
      <c r="I1293" s="289" t="s">
        <v>1791</v>
      </c>
      <c r="J1293" s="577">
        <f>SUM(J1288:J1292)</f>
        <v>100</v>
      </c>
      <c r="K1293" s="577">
        <f>SUM(K1288:K1292)</f>
        <v>100</v>
      </c>
      <c r="L1293" s="577">
        <f>SUM(L1288:L1292)</f>
        <v>100</v>
      </c>
      <c r="M1293" s="344"/>
      <c r="N1293" s="748"/>
    </row>
    <row r="1294" spans="1:14" ht="3" customHeight="1">
      <c r="A1294" s="253"/>
      <c r="B1294" s="270"/>
      <c r="C1294" s="86"/>
      <c r="D1294" s="309"/>
      <c r="E1294" s="178"/>
      <c r="F1294" s="225"/>
      <c r="G1294" s="287"/>
      <c r="H1294" s="162"/>
      <c r="I1294" s="140"/>
      <c r="J1294" s="578"/>
      <c r="K1294" s="201"/>
      <c r="L1294" s="201"/>
      <c r="M1294" s="201"/>
      <c r="N1294" s="744"/>
    </row>
    <row r="1295" spans="1:14" ht="12" customHeight="1">
      <c r="A1295" s="253"/>
      <c r="B1295" s="270">
        <v>14</v>
      </c>
      <c r="C1295" s="86">
        <v>2</v>
      </c>
      <c r="D1295" s="309"/>
      <c r="E1295" s="178"/>
      <c r="F1295" s="224"/>
      <c r="G1295" s="288" t="s">
        <v>565</v>
      </c>
      <c r="H1295" s="162"/>
      <c r="I1295" s="139"/>
      <c r="J1295" s="575"/>
      <c r="K1295" s="342"/>
      <c r="L1295" s="342"/>
      <c r="M1295" s="342"/>
      <c r="N1295" s="742"/>
    </row>
    <row r="1296" spans="1:14" ht="12" customHeight="1">
      <c r="A1296" s="253"/>
      <c r="B1296" s="270"/>
      <c r="C1296" s="86"/>
      <c r="D1296" s="309">
        <v>1</v>
      </c>
      <c r="E1296" s="178"/>
      <c r="F1296" s="224"/>
      <c r="G1296" s="287"/>
      <c r="H1296" s="162" t="s">
        <v>1761</v>
      </c>
      <c r="I1296" s="139"/>
      <c r="J1296" s="575"/>
      <c r="K1296" s="342"/>
      <c r="L1296" s="342"/>
      <c r="M1296" s="342"/>
      <c r="N1296" s="742"/>
    </row>
    <row r="1297" spans="1:14" ht="14.25" customHeight="1">
      <c r="A1297" s="253"/>
      <c r="B1297" s="270"/>
      <c r="C1297" s="86"/>
      <c r="D1297" s="309"/>
      <c r="E1297" s="178">
        <v>3</v>
      </c>
      <c r="F1297" s="224"/>
      <c r="G1297" s="287"/>
      <c r="H1297" s="162"/>
      <c r="I1297" s="139" t="s">
        <v>1764</v>
      </c>
      <c r="J1297" s="575"/>
      <c r="K1297" s="342">
        <v>494</v>
      </c>
      <c r="L1297" s="330">
        <v>465</v>
      </c>
      <c r="M1297" s="330">
        <v>465</v>
      </c>
      <c r="N1297" s="735">
        <f>M1297/L1297*100</f>
        <v>100</v>
      </c>
    </row>
    <row r="1298" spans="1:14" ht="4.5" customHeight="1">
      <c r="A1298" s="253"/>
      <c r="B1298" s="270"/>
      <c r="C1298" s="86"/>
      <c r="D1298" s="309"/>
      <c r="E1298" s="178"/>
      <c r="F1298" s="224"/>
      <c r="G1298" s="287"/>
      <c r="H1298" s="162"/>
      <c r="I1298" s="139"/>
      <c r="J1298" s="575"/>
      <c r="K1298" s="342"/>
      <c r="L1298" s="342"/>
      <c r="M1298" s="342"/>
      <c r="N1298" s="742"/>
    </row>
    <row r="1299" spans="1:14" s="126" customFormat="1" ht="12" customHeight="1">
      <c r="A1299" s="270"/>
      <c r="B1299" s="270"/>
      <c r="C1299" s="270"/>
      <c r="D1299" s="316"/>
      <c r="E1299" s="316"/>
      <c r="F1299" s="322"/>
      <c r="G1299" s="289"/>
      <c r="H1299" s="296"/>
      <c r="I1299" s="289" t="s">
        <v>1791</v>
      </c>
      <c r="J1299" s="577"/>
      <c r="K1299" s="344">
        <f>SUM(K1294:K1298)</f>
        <v>494</v>
      </c>
      <c r="L1299" s="344">
        <f>SUM(L1297:L1298)</f>
        <v>465</v>
      </c>
      <c r="M1299" s="344">
        <f>SUM(M1297:M1298)</f>
        <v>465</v>
      </c>
      <c r="N1299" s="745">
        <f>M1299/L1299*100</f>
        <v>100</v>
      </c>
    </row>
    <row r="1300" spans="1:14" ht="13.5" customHeight="1">
      <c r="A1300" s="253"/>
      <c r="B1300" s="270"/>
      <c r="C1300" s="86"/>
      <c r="D1300" s="309"/>
      <c r="E1300" s="178"/>
      <c r="F1300" s="225"/>
      <c r="G1300" s="287"/>
      <c r="H1300" s="162"/>
      <c r="I1300" s="140"/>
      <c r="J1300" s="578"/>
      <c r="K1300" s="201"/>
      <c r="L1300" s="201"/>
      <c r="M1300" s="201"/>
      <c r="N1300" s="744"/>
    </row>
    <row r="1301" spans="1:14" s="107" customFormat="1" ht="12" customHeight="1">
      <c r="A1301" s="254"/>
      <c r="B1301" s="254"/>
      <c r="C1301" s="254"/>
      <c r="D1301" s="325"/>
      <c r="E1301" s="325"/>
      <c r="F1301" s="233"/>
      <c r="G1301" s="227"/>
      <c r="H1301" s="233"/>
      <c r="I1301" s="227" t="s">
        <v>1773</v>
      </c>
      <c r="J1301" s="579">
        <f>SUM(J1199:J1300)/2</f>
        <v>13990</v>
      </c>
      <c r="K1301" s="579">
        <f>SUM(K1199:K1300)/2</f>
        <v>6263</v>
      </c>
      <c r="L1301" s="579">
        <f>SUM(L1199:L1300)/2</f>
        <v>20106</v>
      </c>
      <c r="M1301" s="579">
        <f>SUM(M1199:M1300)/2</f>
        <v>10205</v>
      </c>
      <c r="N1301" s="746">
        <f>M1301/L1301*100</f>
        <v>50.75599323584999</v>
      </c>
    </row>
    <row r="1302" spans="1:14" ht="4.5" customHeight="1">
      <c r="A1302" s="253"/>
      <c r="B1302" s="270"/>
      <c r="C1302" s="86"/>
      <c r="D1302" s="309"/>
      <c r="E1302" s="178"/>
      <c r="F1302" s="225"/>
      <c r="G1302" s="287"/>
      <c r="H1302" s="162"/>
      <c r="I1302" s="140"/>
      <c r="J1302" s="578"/>
      <c r="K1302" s="201"/>
      <c r="L1302" s="201"/>
      <c r="M1302" s="201"/>
      <c r="N1302" s="744"/>
    </row>
    <row r="1303" spans="1:14" ht="12" customHeight="1">
      <c r="A1303" s="254">
        <v>17</v>
      </c>
      <c r="B1303" s="271"/>
      <c r="C1303" s="89">
        <v>2</v>
      </c>
      <c r="D1303" s="310"/>
      <c r="E1303" s="179"/>
      <c r="F1303" s="229" t="s">
        <v>1875</v>
      </c>
      <c r="G1303" s="290"/>
      <c r="H1303" s="164"/>
      <c r="I1303" s="139"/>
      <c r="J1303" s="575"/>
      <c r="K1303" s="342"/>
      <c r="L1303" s="342"/>
      <c r="M1303" s="342"/>
      <c r="N1303" s="742"/>
    </row>
    <row r="1304" spans="1:14" ht="12" customHeight="1">
      <c r="A1304" s="254"/>
      <c r="B1304" s="271"/>
      <c r="C1304" s="89"/>
      <c r="D1304" s="310">
        <v>1</v>
      </c>
      <c r="E1304" s="179"/>
      <c r="F1304" s="230"/>
      <c r="G1304" s="290"/>
      <c r="H1304" s="162" t="s">
        <v>1761</v>
      </c>
      <c r="I1304" s="142"/>
      <c r="J1304" s="575"/>
      <c r="K1304" s="342"/>
      <c r="L1304" s="342"/>
      <c r="M1304" s="342"/>
      <c r="N1304" s="742"/>
    </row>
    <row r="1305" spans="1:14" ht="12" customHeight="1">
      <c r="A1305" s="254"/>
      <c r="B1305" s="271"/>
      <c r="C1305" s="89"/>
      <c r="D1305" s="310"/>
      <c r="E1305" s="179">
        <v>1</v>
      </c>
      <c r="F1305" s="230"/>
      <c r="G1305" s="290"/>
      <c r="H1305" s="162"/>
      <c r="I1305" s="139" t="s">
        <v>1762</v>
      </c>
      <c r="J1305" s="575">
        <v>2188</v>
      </c>
      <c r="K1305" s="342"/>
      <c r="L1305" s="330">
        <v>2348</v>
      </c>
      <c r="M1305" s="330">
        <v>2348</v>
      </c>
      <c r="N1305" s="735">
        <f>M1305/L1305*100</f>
        <v>100</v>
      </c>
    </row>
    <row r="1306" spans="1:14" ht="12" customHeight="1">
      <c r="A1306" s="254"/>
      <c r="B1306" s="271"/>
      <c r="C1306" s="89"/>
      <c r="D1306" s="310"/>
      <c r="E1306" s="179">
        <v>2</v>
      </c>
      <c r="F1306" s="230"/>
      <c r="G1306" s="290"/>
      <c r="H1306" s="162"/>
      <c r="I1306" s="139" t="s">
        <v>1763</v>
      </c>
      <c r="J1306" s="575">
        <v>241</v>
      </c>
      <c r="K1306" s="342"/>
      <c r="L1306" s="330">
        <v>253</v>
      </c>
      <c r="M1306" s="330">
        <v>253</v>
      </c>
      <c r="N1306" s="735">
        <f>M1306/L1306*100</f>
        <v>100</v>
      </c>
    </row>
    <row r="1307" spans="1:14" ht="12" customHeight="1">
      <c r="A1307" s="254"/>
      <c r="B1307" s="271"/>
      <c r="C1307" s="89"/>
      <c r="D1307" s="310"/>
      <c r="E1307" s="179">
        <v>3</v>
      </c>
      <c r="F1307" s="230"/>
      <c r="G1307" s="290"/>
      <c r="H1307" s="164"/>
      <c r="I1307" s="142" t="s">
        <v>1764</v>
      </c>
      <c r="J1307" s="575">
        <v>550</v>
      </c>
      <c r="K1307" s="342">
        <v>50</v>
      </c>
      <c r="L1307" s="330">
        <v>521</v>
      </c>
      <c r="M1307" s="330">
        <v>521</v>
      </c>
      <c r="N1307" s="735">
        <f>M1307/L1307*100</f>
        <v>100</v>
      </c>
    </row>
    <row r="1308" spans="1:14" ht="6" customHeight="1">
      <c r="A1308" s="254"/>
      <c r="B1308" s="271"/>
      <c r="C1308" s="89"/>
      <c r="D1308" s="310"/>
      <c r="E1308" s="179"/>
      <c r="F1308" s="230"/>
      <c r="G1308" s="290"/>
      <c r="H1308" s="164"/>
      <c r="I1308" s="142"/>
      <c r="J1308" s="575"/>
      <c r="K1308" s="342"/>
      <c r="L1308" s="342"/>
      <c r="M1308" s="342"/>
      <c r="N1308" s="742"/>
    </row>
    <row r="1309" spans="1:14" s="107" customFormat="1" ht="12" customHeight="1">
      <c r="A1309" s="254"/>
      <c r="B1309" s="254"/>
      <c r="C1309" s="254"/>
      <c r="D1309" s="325"/>
      <c r="E1309" s="325"/>
      <c r="F1309" s="233"/>
      <c r="G1309" s="227"/>
      <c r="H1309" s="233"/>
      <c r="I1309" s="227" t="s">
        <v>1773</v>
      </c>
      <c r="J1309" s="579">
        <f>SUM(J1302:J1308)</f>
        <v>2979</v>
      </c>
      <c r="K1309" s="579">
        <f>SUM(K1302:K1308)</f>
        <v>50</v>
      </c>
      <c r="L1309" s="579">
        <f>SUM(L1302:L1308)</f>
        <v>3122</v>
      </c>
      <c r="M1309" s="579">
        <f>SUM(M1302:M1308)</f>
        <v>3122</v>
      </c>
      <c r="N1309" s="746">
        <f>M1309/L1309*100</f>
        <v>100</v>
      </c>
    </row>
    <row r="1310" spans="1:14" ht="3.75" customHeight="1">
      <c r="A1310" s="254"/>
      <c r="B1310" s="271"/>
      <c r="C1310" s="89"/>
      <c r="D1310" s="310"/>
      <c r="E1310" s="179"/>
      <c r="F1310" s="228"/>
      <c r="G1310" s="287"/>
      <c r="H1310" s="162"/>
      <c r="I1310" s="139"/>
      <c r="J1310" s="562"/>
      <c r="K1310" s="331"/>
      <c r="L1310" s="331"/>
      <c r="M1310" s="331"/>
      <c r="N1310" s="735"/>
    </row>
    <row r="1311" spans="1:14" ht="12" customHeight="1">
      <c r="A1311" s="254">
        <v>18</v>
      </c>
      <c r="B1311" s="271"/>
      <c r="C1311" s="89">
        <v>1</v>
      </c>
      <c r="D1311" s="310"/>
      <c r="E1311" s="179"/>
      <c r="F1311" s="229" t="s">
        <v>1876</v>
      </c>
      <c r="G1311" s="290"/>
      <c r="H1311" s="164"/>
      <c r="I1311" s="139"/>
      <c r="J1311" s="575"/>
      <c r="K1311" s="342"/>
      <c r="L1311" s="342"/>
      <c r="M1311" s="342"/>
      <c r="N1311" s="742"/>
    </row>
    <row r="1312" spans="1:14" ht="12" customHeight="1">
      <c r="A1312" s="254"/>
      <c r="B1312" s="271"/>
      <c r="C1312" s="89"/>
      <c r="D1312" s="310">
        <v>1</v>
      </c>
      <c r="E1312" s="179"/>
      <c r="F1312" s="230"/>
      <c r="G1312" s="290"/>
      <c r="H1312" s="162" t="s">
        <v>1761</v>
      </c>
      <c r="I1312" s="142"/>
      <c r="J1312" s="575"/>
      <c r="K1312" s="342"/>
      <c r="L1312" s="342"/>
      <c r="M1312" s="342"/>
      <c r="N1312" s="742"/>
    </row>
    <row r="1313" spans="1:14" ht="12" customHeight="1">
      <c r="A1313" s="254"/>
      <c r="B1313" s="271"/>
      <c r="C1313" s="89"/>
      <c r="D1313" s="310"/>
      <c r="E1313" s="179">
        <v>5</v>
      </c>
      <c r="F1313" s="230"/>
      <c r="G1313" s="290"/>
      <c r="H1313" s="164"/>
      <c r="I1313" s="139" t="s">
        <v>1770</v>
      </c>
      <c r="J1313" s="575">
        <v>1000</v>
      </c>
      <c r="K1313" s="575">
        <v>1000</v>
      </c>
      <c r="L1313" s="575">
        <v>1000</v>
      </c>
      <c r="M1313" s="330">
        <v>1000</v>
      </c>
      <c r="N1313" s="735">
        <f>M1313/L1313*100</f>
        <v>100</v>
      </c>
    </row>
    <row r="1314" spans="1:14" ht="3" customHeight="1">
      <c r="A1314" s="254"/>
      <c r="B1314" s="271"/>
      <c r="C1314" s="89"/>
      <c r="D1314" s="310"/>
      <c r="E1314" s="179"/>
      <c r="F1314" s="230"/>
      <c r="G1314" s="290"/>
      <c r="H1314" s="164"/>
      <c r="I1314" s="142"/>
      <c r="J1314" s="575"/>
      <c r="K1314" s="342"/>
      <c r="L1314" s="342"/>
      <c r="M1314" s="342"/>
      <c r="N1314" s="742"/>
    </row>
    <row r="1315" spans="1:14" s="107" customFormat="1" ht="15" customHeight="1">
      <c r="A1315" s="254"/>
      <c r="B1315" s="254"/>
      <c r="C1315" s="254"/>
      <c r="D1315" s="325"/>
      <c r="E1315" s="325"/>
      <c r="F1315" s="233"/>
      <c r="G1315" s="227"/>
      <c r="H1315" s="233"/>
      <c r="I1315" s="227" t="s">
        <v>1773</v>
      </c>
      <c r="J1315" s="579">
        <f>SUM(J1310:J1314)</f>
        <v>1000</v>
      </c>
      <c r="K1315" s="579">
        <f>SUM(K1310:K1314)</f>
        <v>1000</v>
      </c>
      <c r="L1315" s="579">
        <f>SUM(L1310:L1314)</f>
        <v>1000</v>
      </c>
      <c r="M1315" s="579">
        <f>SUM(M1310:M1314)</f>
        <v>1000</v>
      </c>
      <c r="N1315" s="746">
        <f>M1315/L1315*100</f>
        <v>100</v>
      </c>
    </row>
    <row r="1316" spans="1:14" ht="3.75" customHeight="1">
      <c r="A1316" s="253"/>
      <c r="B1316" s="270"/>
      <c r="C1316" s="86"/>
      <c r="D1316" s="309"/>
      <c r="E1316" s="178"/>
      <c r="F1316" s="225"/>
      <c r="G1316" s="287"/>
      <c r="H1316" s="162"/>
      <c r="I1316" s="140"/>
      <c r="J1316" s="578"/>
      <c r="K1316" s="201"/>
      <c r="L1316" s="201"/>
      <c r="M1316" s="201"/>
      <c r="N1316" s="744"/>
    </row>
    <row r="1317" spans="1:14" ht="12" customHeight="1">
      <c r="A1317" s="254">
        <v>19</v>
      </c>
      <c r="B1317" s="271"/>
      <c r="C1317" s="89">
        <v>1</v>
      </c>
      <c r="D1317" s="310"/>
      <c r="E1317" s="179"/>
      <c r="F1317" s="229" t="s">
        <v>496</v>
      </c>
      <c r="G1317" s="290"/>
      <c r="H1317" s="164"/>
      <c r="I1317" s="139"/>
      <c r="J1317" s="575"/>
      <c r="K1317" s="342"/>
      <c r="L1317" s="342"/>
      <c r="M1317" s="342"/>
      <c r="N1317" s="742"/>
    </row>
    <row r="1318" spans="1:14" ht="12" customHeight="1">
      <c r="A1318" s="254"/>
      <c r="B1318" s="271"/>
      <c r="C1318" s="89"/>
      <c r="D1318" s="310">
        <v>1</v>
      </c>
      <c r="E1318" s="179"/>
      <c r="F1318" s="230"/>
      <c r="G1318" s="290"/>
      <c r="H1318" s="162" t="s">
        <v>1761</v>
      </c>
      <c r="I1318" s="142"/>
      <c r="J1318" s="575"/>
      <c r="K1318" s="342"/>
      <c r="L1318" s="342"/>
      <c r="M1318" s="342"/>
      <c r="N1318" s="742"/>
    </row>
    <row r="1319" spans="1:14" ht="12" customHeight="1">
      <c r="A1319" s="254"/>
      <c r="B1319" s="271"/>
      <c r="C1319" s="89"/>
      <c r="D1319" s="310"/>
      <c r="E1319" s="179">
        <v>1</v>
      </c>
      <c r="F1319" s="230"/>
      <c r="G1319" s="290"/>
      <c r="H1319" s="162"/>
      <c r="I1319" s="139" t="s">
        <v>1762</v>
      </c>
      <c r="J1319" s="575"/>
      <c r="K1319" s="342"/>
      <c r="L1319" s="330">
        <v>400</v>
      </c>
      <c r="M1319" s="330">
        <v>400</v>
      </c>
      <c r="N1319" s="735">
        <f>M1319/L1319*100</f>
        <v>100</v>
      </c>
    </row>
    <row r="1320" spans="1:14" ht="12" customHeight="1">
      <c r="A1320" s="254"/>
      <c r="B1320" s="271"/>
      <c r="C1320" s="89"/>
      <c r="D1320" s="310"/>
      <c r="E1320" s="179">
        <v>2</v>
      </c>
      <c r="F1320" s="230"/>
      <c r="G1320" s="290"/>
      <c r="H1320" s="162"/>
      <c r="I1320" s="142" t="s">
        <v>1763</v>
      </c>
      <c r="J1320" s="575">
        <v>165</v>
      </c>
      <c r="K1320" s="342"/>
      <c r="L1320" s="330">
        <v>165</v>
      </c>
      <c r="M1320" s="330">
        <v>105</v>
      </c>
      <c r="N1320" s="735"/>
    </row>
    <row r="1321" spans="1:14" ht="12" customHeight="1">
      <c r="A1321" s="254"/>
      <c r="B1321" s="271"/>
      <c r="C1321" s="89"/>
      <c r="D1321" s="310"/>
      <c r="E1321" s="179">
        <v>3</v>
      </c>
      <c r="F1321" s="230"/>
      <c r="G1321" s="290"/>
      <c r="H1321" s="164"/>
      <c r="I1321" s="142" t="s">
        <v>1764</v>
      </c>
      <c r="J1321" s="575">
        <v>2635</v>
      </c>
      <c r="K1321" s="342">
        <v>211</v>
      </c>
      <c r="L1321" s="330">
        <v>2446</v>
      </c>
      <c r="M1321" s="330">
        <v>2406</v>
      </c>
      <c r="N1321" s="735">
        <f>M1321/L1321*100</f>
        <v>98.36467702371219</v>
      </c>
    </row>
    <row r="1322" spans="1:14" ht="6.75" customHeight="1">
      <c r="A1322" s="254"/>
      <c r="B1322" s="271"/>
      <c r="C1322" s="89"/>
      <c r="D1322" s="310"/>
      <c r="E1322" s="179"/>
      <c r="F1322" s="230"/>
      <c r="G1322" s="290"/>
      <c r="H1322" s="164"/>
      <c r="I1322" s="142"/>
      <c r="J1322" s="575"/>
      <c r="K1322" s="342"/>
      <c r="L1322" s="342"/>
      <c r="M1322" s="342"/>
      <c r="N1322" s="742"/>
    </row>
    <row r="1323" spans="1:14" s="107" customFormat="1" ht="12" customHeight="1">
      <c r="A1323" s="254"/>
      <c r="B1323" s="254"/>
      <c r="C1323" s="254"/>
      <c r="D1323" s="325"/>
      <c r="E1323" s="325"/>
      <c r="F1323" s="233"/>
      <c r="G1323" s="227"/>
      <c r="H1323" s="233"/>
      <c r="I1323" s="227" t="s">
        <v>1773</v>
      </c>
      <c r="J1323" s="579">
        <f>SUM(J1316:J1322)</f>
        <v>2800</v>
      </c>
      <c r="K1323" s="579">
        <f>SUM(K1316:K1322)</f>
        <v>211</v>
      </c>
      <c r="L1323" s="579">
        <f>SUM(L1316:L1322)</f>
        <v>3011</v>
      </c>
      <c r="M1323" s="579">
        <f>SUM(M1316:M1322)</f>
        <v>2911</v>
      </c>
      <c r="N1323" s="746">
        <f>M1323/L1323*100</f>
        <v>96.67884423779475</v>
      </c>
    </row>
    <row r="1324" spans="1:14" ht="4.5" customHeight="1">
      <c r="A1324" s="254"/>
      <c r="B1324" s="271"/>
      <c r="C1324" s="89"/>
      <c r="D1324" s="310"/>
      <c r="E1324" s="179"/>
      <c r="F1324" s="228"/>
      <c r="G1324" s="287"/>
      <c r="H1324" s="162"/>
      <c r="I1324" s="139"/>
      <c r="J1324" s="562"/>
      <c r="K1324" s="331"/>
      <c r="L1324" s="331"/>
      <c r="M1324" s="331"/>
      <c r="N1324" s="735"/>
    </row>
    <row r="1325" spans="1:14" ht="12" customHeight="1">
      <c r="A1325" s="254">
        <v>20</v>
      </c>
      <c r="B1325" s="271"/>
      <c r="C1325" s="89">
        <v>2</v>
      </c>
      <c r="D1325" s="310"/>
      <c r="E1325" s="179"/>
      <c r="F1325" s="229" t="s">
        <v>1613</v>
      </c>
      <c r="G1325" s="290"/>
      <c r="H1325" s="164"/>
      <c r="I1325" s="139"/>
      <c r="J1325" s="575"/>
      <c r="K1325" s="342"/>
      <c r="L1325" s="342"/>
      <c r="M1325" s="342"/>
      <c r="N1325" s="742"/>
    </row>
    <row r="1326" spans="1:14" ht="12" customHeight="1">
      <c r="A1326" s="254"/>
      <c r="B1326" s="271"/>
      <c r="C1326" s="89"/>
      <c r="D1326" s="310">
        <v>1</v>
      </c>
      <c r="E1326" s="179"/>
      <c r="F1326" s="230"/>
      <c r="G1326" s="290"/>
      <c r="H1326" s="162" t="s">
        <v>1761</v>
      </c>
      <c r="I1326" s="142"/>
      <c r="J1326" s="575"/>
      <c r="K1326" s="342"/>
      <c r="L1326" s="342"/>
      <c r="M1326" s="342"/>
      <c r="N1326" s="742"/>
    </row>
    <row r="1327" spans="1:14" ht="12" customHeight="1">
      <c r="A1327" s="254"/>
      <c r="B1327" s="271"/>
      <c r="C1327" s="89"/>
      <c r="D1327" s="310"/>
      <c r="E1327" s="179">
        <v>3</v>
      </c>
      <c r="F1327" s="230"/>
      <c r="G1327" s="290"/>
      <c r="H1327" s="164"/>
      <c r="I1327" s="139" t="s">
        <v>1764</v>
      </c>
      <c r="J1327" s="575">
        <v>2000</v>
      </c>
      <c r="K1327" s="342">
        <v>1840</v>
      </c>
      <c r="L1327" s="330">
        <v>5216</v>
      </c>
      <c r="M1327" s="330">
        <v>4472</v>
      </c>
      <c r="N1327" s="735">
        <f>M1327/L1327*100</f>
        <v>85.7361963190184</v>
      </c>
    </row>
    <row r="1328" spans="1:14" ht="9" customHeight="1">
      <c r="A1328" s="254"/>
      <c r="B1328" s="271"/>
      <c r="C1328" s="89"/>
      <c r="D1328" s="310"/>
      <c r="E1328" s="179"/>
      <c r="F1328" s="230"/>
      <c r="G1328" s="290"/>
      <c r="H1328" s="164"/>
      <c r="I1328" s="142"/>
      <c r="J1328" s="575"/>
      <c r="K1328" s="342"/>
      <c r="L1328" s="342"/>
      <c r="M1328" s="342"/>
      <c r="N1328" s="742"/>
    </row>
    <row r="1329" spans="1:14" s="107" customFormat="1" ht="12" customHeight="1">
      <c r="A1329" s="254"/>
      <c r="B1329" s="254"/>
      <c r="C1329" s="254"/>
      <c r="D1329" s="325"/>
      <c r="E1329" s="325"/>
      <c r="F1329" s="233"/>
      <c r="G1329" s="227"/>
      <c r="H1329" s="233"/>
      <c r="I1329" s="227" t="s">
        <v>1773</v>
      </c>
      <c r="J1329" s="579">
        <f>SUM(J1324:J1328)</f>
        <v>2000</v>
      </c>
      <c r="K1329" s="579">
        <f>SUM(K1324:K1328)</f>
        <v>1840</v>
      </c>
      <c r="L1329" s="579">
        <f>SUM(L1324:L1328)</f>
        <v>5216</v>
      </c>
      <c r="M1329" s="579">
        <f>SUM(M1324:M1328)</f>
        <v>4472</v>
      </c>
      <c r="N1329" s="746">
        <f>M1329/L1329*100</f>
        <v>85.7361963190184</v>
      </c>
    </row>
    <row r="1330" spans="1:14" ht="2.25" customHeight="1">
      <c r="A1330" s="254"/>
      <c r="B1330" s="271"/>
      <c r="C1330" s="89"/>
      <c r="D1330" s="310"/>
      <c r="E1330" s="179"/>
      <c r="F1330" s="228"/>
      <c r="G1330" s="287"/>
      <c r="H1330" s="162"/>
      <c r="I1330" s="139"/>
      <c r="J1330" s="562"/>
      <c r="K1330" s="331"/>
      <c r="L1330" s="331"/>
      <c r="M1330" s="331"/>
      <c r="N1330" s="735"/>
    </row>
    <row r="1331" spans="1:14" ht="12" customHeight="1">
      <c r="A1331" s="254">
        <v>21</v>
      </c>
      <c r="B1331" s="271"/>
      <c r="C1331" s="89">
        <v>2</v>
      </c>
      <c r="D1331" s="310"/>
      <c r="E1331" s="179"/>
      <c r="F1331" s="229" t="s">
        <v>1523</v>
      </c>
      <c r="G1331" s="290"/>
      <c r="H1331" s="164"/>
      <c r="I1331" s="139"/>
      <c r="J1331" s="575"/>
      <c r="K1331" s="342"/>
      <c r="L1331" s="342"/>
      <c r="M1331" s="342"/>
      <c r="N1331" s="742"/>
    </row>
    <row r="1332" spans="1:14" ht="29.25" customHeight="1">
      <c r="A1332" s="254"/>
      <c r="B1332" s="271">
        <v>1</v>
      </c>
      <c r="C1332" s="89"/>
      <c r="D1332" s="310"/>
      <c r="E1332" s="179"/>
      <c r="F1332" s="229"/>
      <c r="G1332" s="984" t="s">
        <v>1686</v>
      </c>
      <c r="H1332" s="984"/>
      <c r="I1332" s="936"/>
      <c r="J1332" s="575"/>
      <c r="K1332" s="342"/>
      <c r="L1332" s="342"/>
      <c r="M1332" s="342"/>
      <c r="N1332" s="742"/>
    </row>
    <row r="1333" spans="1:14" ht="12.75" customHeight="1">
      <c r="A1333" s="254"/>
      <c r="B1333" s="271"/>
      <c r="C1333" s="89"/>
      <c r="D1333" s="310">
        <v>1</v>
      </c>
      <c r="E1333" s="179"/>
      <c r="F1333" s="230"/>
      <c r="G1333" s="290"/>
      <c r="H1333" s="162" t="s">
        <v>1761</v>
      </c>
      <c r="I1333" s="142"/>
      <c r="J1333" s="575"/>
      <c r="K1333" s="342"/>
      <c r="L1333" s="342"/>
      <c r="M1333" s="342"/>
      <c r="N1333" s="742"/>
    </row>
    <row r="1334" spans="1:14" ht="12.75" customHeight="1">
      <c r="A1334" s="254"/>
      <c r="B1334" s="271"/>
      <c r="C1334" s="89"/>
      <c r="D1334" s="310"/>
      <c r="E1334" s="179">
        <v>3</v>
      </c>
      <c r="F1334" s="230"/>
      <c r="G1334" s="290"/>
      <c r="H1334" s="162"/>
      <c r="I1334" s="142" t="s">
        <v>1764</v>
      </c>
      <c r="J1334" s="575"/>
      <c r="K1334" s="342"/>
      <c r="L1334" s="342">
        <v>10</v>
      </c>
      <c r="M1334" s="342">
        <v>10</v>
      </c>
      <c r="N1334" s="735">
        <f>M1334/L1334*100</f>
        <v>100</v>
      </c>
    </row>
    <row r="1335" spans="1:14" ht="12.75" customHeight="1">
      <c r="A1335" s="254"/>
      <c r="B1335" s="271"/>
      <c r="C1335" s="89"/>
      <c r="D1335" s="310"/>
      <c r="E1335" s="179">
        <v>5</v>
      </c>
      <c r="F1335" s="230"/>
      <c r="G1335" s="290"/>
      <c r="H1335" s="164"/>
      <c r="I1335" s="139" t="s">
        <v>1770</v>
      </c>
      <c r="J1335" s="575">
        <v>500</v>
      </c>
      <c r="K1335" s="342"/>
      <c r="L1335" s="330">
        <v>755</v>
      </c>
      <c r="M1335" s="330">
        <v>755</v>
      </c>
      <c r="N1335" s="735">
        <f>M1335/L1335*100</f>
        <v>100</v>
      </c>
    </row>
    <row r="1336" spans="1:14" ht="4.5" customHeight="1">
      <c r="A1336" s="254"/>
      <c r="B1336" s="271"/>
      <c r="C1336" s="89"/>
      <c r="D1336" s="310"/>
      <c r="E1336" s="179"/>
      <c r="F1336" s="230"/>
      <c r="G1336" s="290"/>
      <c r="H1336" s="164"/>
      <c r="I1336" s="142"/>
      <c r="J1336" s="575"/>
      <c r="K1336" s="342"/>
      <c r="L1336" s="342"/>
      <c r="M1336" s="342"/>
      <c r="N1336" s="742"/>
    </row>
    <row r="1337" spans="1:14" s="126" customFormat="1" ht="12.75" customHeight="1">
      <c r="A1337" s="270"/>
      <c r="B1337" s="270"/>
      <c r="C1337" s="270"/>
      <c r="D1337" s="316"/>
      <c r="E1337" s="316"/>
      <c r="F1337" s="322"/>
      <c r="G1337" s="289"/>
      <c r="H1337" s="296"/>
      <c r="I1337" s="289" t="s">
        <v>1791</v>
      </c>
      <c r="J1337" s="577">
        <f>SUM(J1331:J1336)</f>
        <v>500</v>
      </c>
      <c r="K1337" s="577">
        <f>SUM(K1331:K1336)</f>
        <v>0</v>
      </c>
      <c r="L1337" s="577">
        <f>SUM(L1331:L1336)</f>
        <v>765</v>
      </c>
      <c r="M1337" s="577">
        <f>SUM(M1331:M1336)</f>
        <v>765</v>
      </c>
      <c r="N1337" s="745">
        <f>M1337/L1337*100</f>
        <v>100</v>
      </c>
    </row>
    <row r="1338" spans="1:14" ht="3" customHeight="1">
      <c r="A1338" s="253"/>
      <c r="B1338" s="270"/>
      <c r="C1338" s="86"/>
      <c r="D1338" s="309"/>
      <c r="E1338" s="178"/>
      <c r="F1338" s="225"/>
      <c r="G1338" s="287"/>
      <c r="H1338" s="162"/>
      <c r="I1338" s="140"/>
      <c r="J1338" s="578"/>
      <c r="K1338" s="201"/>
      <c r="L1338" s="201"/>
      <c r="M1338" s="201"/>
      <c r="N1338" s="744"/>
    </row>
    <row r="1339" spans="1:14" ht="12.75" customHeight="1">
      <c r="A1339" s="253"/>
      <c r="B1339" s="270">
        <v>2</v>
      </c>
      <c r="C1339" s="86"/>
      <c r="D1339" s="309"/>
      <c r="E1339" s="178"/>
      <c r="F1339" s="225"/>
      <c r="G1339" s="287" t="s">
        <v>1779</v>
      </c>
      <c r="H1339" s="162"/>
      <c r="I1339" s="140"/>
      <c r="J1339" s="578"/>
      <c r="K1339" s="201"/>
      <c r="L1339" s="201"/>
      <c r="M1339" s="201"/>
      <c r="N1339" s="744"/>
    </row>
    <row r="1340" spans="1:14" ht="12.75" customHeight="1">
      <c r="A1340" s="253"/>
      <c r="B1340" s="270"/>
      <c r="C1340" s="86"/>
      <c r="D1340" s="309"/>
      <c r="E1340" s="178"/>
      <c r="F1340" s="225"/>
      <c r="G1340" s="287" t="s">
        <v>1780</v>
      </c>
      <c r="H1340" s="162"/>
      <c r="I1340" s="140"/>
      <c r="J1340" s="578"/>
      <c r="K1340" s="201"/>
      <c r="L1340" s="201"/>
      <c r="M1340" s="201"/>
      <c r="N1340" s="744"/>
    </row>
    <row r="1341" spans="1:14" ht="12.75" customHeight="1">
      <c r="A1341" s="253"/>
      <c r="B1341" s="270"/>
      <c r="C1341" s="86"/>
      <c r="D1341" s="310">
        <v>1</v>
      </c>
      <c r="E1341" s="179"/>
      <c r="F1341" s="230"/>
      <c r="G1341" s="290"/>
      <c r="H1341" s="162" t="s">
        <v>1761</v>
      </c>
      <c r="I1341" s="142"/>
      <c r="J1341" s="578"/>
      <c r="K1341" s="201"/>
      <c r="L1341" s="201"/>
      <c r="M1341" s="201"/>
      <c r="N1341" s="744"/>
    </row>
    <row r="1342" spans="1:14" ht="12.75" customHeight="1">
      <c r="A1342" s="253"/>
      <c r="B1342" s="270"/>
      <c r="C1342" s="86"/>
      <c r="D1342" s="310"/>
      <c r="E1342" s="179">
        <v>5</v>
      </c>
      <c r="F1342" s="230"/>
      <c r="G1342" s="290"/>
      <c r="H1342" s="164"/>
      <c r="I1342" s="139" t="s">
        <v>1770</v>
      </c>
      <c r="J1342" s="562">
        <v>500</v>
      </c>
      <c r="K1342" s="201"/>
      <c r="L1342" s="330">
        <v>160</v>
      </c>
      <c r="M1342" s="330"/>
      <c r="N1342" s="735"/>
    </row>
    <row r="1343" spans="1:14" ht="9.75" customHeight="1">
      <c r="A1343" s="253"/>
      <c r="B1343" s="270"/>
      <c r="C1343" s="86"/>
      <c r="D1343" s="309"/>
      <c r="E1343" s="178"/>
      <c r="F1343" s="225"/>
      <c r="G1343" s="287"/>
      <c r="H1343" s="162"/>
      <c r="I1343" s="140"/>
      <c r="J1343" s="575"/>
      <c r="K1343" s="201"/>
      <c r="L1343" s="342"/>
      <c r="M1343" s="342"/>
      <c r="N1343" s="742"/>
    </row>
    <row r="1344" spans="1:14" s="126" customFormat="1" ht="12.75" customHeight="1">
      <c r="A1344" s="270"/>
      <c r="B1344" s="270"/>
      <c r="C1344" s="270"/>
      <c r="D1344" s="316"/>
      <c r="E1344" s="316"/>
      <c r="F1344" s="322"/>
      <c r="G1344" s="289"/>
      <c r="H1344" s="296"/>
      <c r="I1344" s="289" t="s">
        <v>1791</v>
      </c>
      <c r="J1344" s="577">
        <f>SUM(J1339:J1343)</f>
        <v>500</v>
      </c>
      <c r="K1344" s="577">
        <f>SUM(K1339:K1343)</f>
        <v>0</v>
      </c>
      <c r="L1344" s="577">
        <f>SUM(L1339:L1343)</f>
        <v>160</v>
      </c>
      <c r="M1344" s="344"/>
      <c r="N1344" s="748"/>
    </row>
    <row r="1345" spans="1:14" ht="12.75" customHeight="1">
      <c r="A1345" s="253"/>
      <c r="B1345" s="270"/>
      <c r="C1345" s="86"/>
      <c r="D1345" s="309"/>
      <c r="E1345" s="178"/>
      <c r="F1345" s="225"/>
      <c r="G1345" s="287"/>
      <c r="H1345" s="162"/>
      <c r="I1345" s="140"/>
      <c r="J1345" s="578"/>
      <c r="K1345" s="201"/>
      <c r="L1345" s="201"/>
      <c r="M1345" s="201"/>
      <c r="N1345" s="744"/>
    </row>
    <row r="1346" spans="1:14" s="107" customFormat="1" ht="12.75" customHeight="1">
      <c r="A1346" s="254"/>
      <c r="B1346" s="254"/>
      <c r="C1346" s="254"/>
      <c r="D1346" s="325"/>
      <c r="E1346" s="325"/>
      <c r="F1346" s="233"/>
      <c r="G1346" s="227"/>
      <c r="H1346" s="233"/>
      <c r="I1346" s="227" t="s">
        <v>1773</v>
      </c>
      <c r="J1346" s="579">
        <f>SUM(J1333:J1344)/2</f>
        <v>1000</v>
      </c>
      <c r="K1346" s="579">
        <f>SUM(K1333:K1344)/2</f>
        <v>0</v>
      </c>
      <c r="L1346" s="579">
        <f>SUM(L1333:L1344)/2</f>
        <v>925</v>
      </c>
      <c r="M1346" s="579">
        <f>SUM(M1333:M1344)/2</f>
        <v>765</v>
      </c>
      <c r="N1346" s="746">
        <f>M1346/L1346*100</f>
        <v>82.70270270270271</v>
      </c>
    </row>
    <row r="1347" spans="1:14" ht="7.5" customHeight="1">
      <c r="A1347" s="254"/>
      <c r="B1347" s="271"/>
      <c r="C1347" s="89"/>
      <c r="D1347" s="310"/>
      <c r="E1347" s="179"/>
      <c r="F1347" s="228"/>
      <c r="G1347" s="287"/>
      <c r="H1347" s="162"/>
      <c r="I1347" s="139"/>
      <c r="J1347" s="562"/>
      <c r="K1347" s="331"/>
      <c r="L1347" s="331"/>
      <c r="M1347" s="331"/>
      <c r="N1347" s="735"/>
    </row>
    <row r="1348" spans="1:14" ht="15" customHeight="1">
      <c r="A1348" s="254">
        <v>22</v>
      </c>
      <c r="B1348" s="271"/>
      <c r="C1348" s="89">
        <v>2</v>
      </c>
      <c r="D1348" s="310"/>
      <c r="E1348" s="179"/>
      <c r="F1348" s="229" t="s">
        <v>1516</v>
      </c>
      <c r="G1348" s="290"/>
      <c r="H1348" s="164"/>
      <c r="I1348" s="139"/>
      <c r="J1348" s="575"/>
      <c r="K1348" s="342"/>
      <c r="L1348" s="342"/>
      <c r="M1348" s="342"/>
      <c r="N1348" s="742"/>
    </row>
    <row r="1349" spans="1:14" ht="15" customHeight="1">
      <c r="A1349" s="254"/>
      <c r="B1349" s="271"/>
      <c r="C1349" s="89"/>
      <c r="D1349" s="310">
        <v>1</v>
      </c>
      <c r="E1349" s="179"/>
      <c r="F1349" s="230"/>
      <c r="G1349" s="290"/>
      <c r="H1349" s="162" t="s">
        <v>1761</v>
      </c>
      <c r="I1349" s="142"/>
      <c r="J1349" s="575"/>
      <c r="K1349" s="342"/>
      <c r="L1349" s="342"/>
      <c r="M1349" s="342"/>
      <c r="N1349" s="742"/>
    </row>
    <row r="1350" spans="1:14" ht="15" customHeight="1">
      <c r="A1350" s="254"/>
      <c r="B1350" s="271"/>
      <c r="C1350" s="89"/>
      <c r="D1350" s="310"/>
      <c r="E1350" s="179">
        <v>1</v>
      </c>
      <c r="F1350" s="230"/>
      <c r="G1350" s="290"/>
      <c r="H1350" s="164"/>
      <c r="I1350" s="139" t="s">
        <v>1762</v>
      </c>
      <c r="J1350" s="575">
        <v>400</v>
      </c>
      <c r="K1350" s="342"/>
      <c r="L1350" s="330">
        <v>429</v>
      </c>
      <c r="M1350" s="330">
        <v>429</v>
      </c>
      <c r="N1350" s="735">
        <f>M1350/L1350*100</f>
        <v>100</v>
      </c>
    </row>
    <row r="1351" spans="1:14" ht="15" customHeight="1">
      <c r="A1351" s="254"/>
      <c r="B1351" s="271"/>
      <c r="C1351" s="89"/>
      <c r="D1351" s="310"/>
      <c r="E1351" s="179">
        <v>2</v>
      </c>
      <c r="F1351" s="230"/>
      <c r="G1351" s="290"/>
      <c r="H1351" s="164"/>
      <c r="I1351" s="139" t="s">
        <v>1763</v>
      </c>
      <c r="J1351" s="575">
        <v>45</v>
      </c>
      <c r="K1351" s="342"/>
      <c r="L1351" s="330">
        <v>47</v>
      </c>
      <c r="M1351" s="330">
        <v>47</v>
      </c>
      <c r="N1351" s="735">
        <f>M1351/L1351*100</f>
        <v>100</v>
      </c>
    </row>
    <row r="1352" spans="1:14" ht="3.75" customHeight="1">
      <c r="A1352" s="254"/>
      <c r="B1352" s="271"/>
      <c r="C1352" s="89"/>
      <c r="D1352" s="310"/>
      <c r="E1352" s="179"/>
      <c r="F1352" s="230"/>
      <c r="G1352" s="290"/>
      <c r="H1352" s="164"/>
      <c r="I1352" s="142"/>
      <c r="J1352" s="575"/>
      <c r="K1352" s="342"/>
      <c r="L1352" s="342"/>
      <c r="M1352" s="342"/>
      <c r="N1352" s="742"/>
    </row>
    <row r="1353" spans="1:14" s="107" customFormat="1" ht="15" customHeight="1">
      <c r="A1353" s="254"/>
      <c r="B1353" s="254"/>
      <c r="C1353" s="254"/>
      <c r="D1353" s="325"/>
      <c r="E1353" s="325"/>
      <c r="F1353" s="233"/>
      <c r="G1353" s="227"/>
      <c r="H1353" s="233"/>
      <c r="I1353" s="227" t="s">
        <v>1773</v>
      </c>
      <c r="J1353" s="579">
        <f>SUM(J1347:J1352)</f>
        <v>445</v>
      </c>
      <c r="K1353" s="579">
        <f>SUM(K1347:K1352)</f>
        <v>0</v>
      </c>
      <c r="L1353" s="579">
        <f>SUM(L1347:L1352)</f>
        <v>476</v>
      </c>
      <c r="M1353" s="579">
        <f>SUM(M1347:M1352)</f>
        <v>476</v>
      </c>
      <c r="N1353" s="746">
        <f>M1353/L1353*100</f>
        <v>100</v>
      </c>
    </row>
    <row r="1354" spans="1:14" ht="6.75" customHeight="1">
      <c r="A1354" s="254"/>
      <c r="B1354" s="271"/>
      <c r="C1354" s="89"/>
      <c r="D1354" s="310"/>
      <c r="E1354" s="179"/>
      <c r="F1354" s="228"/>
      <c r="G1354" s="287"/>
      <c r="H1354" s="162"/>
      <c r="I1354" s="140"/>
      <c r="J1354" s="578"/>
      <c r="K1354" s="201"/>
      <c r="L1354" s="201"/>
      <c r="M1354" s="201"/>
      <c r="N1354" s="744"/>
    </row>
    <row r="1355" spans="1:14" ht="14.25" customHeight="1">
      <c r="A1355" s="254">
        <v>23</v>
      </c>
      <c r="B1355" s="271"/>
      <c r="C1355" s="89">
        <v>1</v>
      </c>
      <c r="D1355" s="310"/>
      <c r="E1355" s="179"/>
      <c r="F1355" s="229" t="s">
        <v>1920</v>
      </c>
      <c r="G1355" s="290"/>
      <c r="H1355" s="164"/>
      <c r="I1355" s="139"/>
      <c r="J1355" s="575"/>
      <c r="K1355" s="342"/>
      <c r="L1355" s="342"/>
      <c r="M1355" s="342"/>
      <c r="N1355" s="742"/>
    </row>
    <row r="1356" spans="1:14" ht="14.25" customHeight="1">
      <c r="A1356" s="254"/>
      <c r="B1356" s="271"/>
      <c r="C1356" s="89"/>
      <c r="D1356" s="310">
        <v>1</v>
      </c>
      <c r="E1356" s="179"/>
      <c r="F1356" s="230"/>
      <c r="G1356" s="290"/>
      <c r="H1356" s="162" t="s">
        <v>1761</v>
      </c>
      <c r="I1356" s="142"/>
      <c r="J1356" s="575"/>
      <c r="K1356" s="342"/>
      <c r="L1356" s="342"/>
      <c r="M1356" s="342"/>
      <c r="N1356" s="742"/>
    </row>
    <row r="1357" spans="1:14" ht="14.25" customHeight="1">
      <c r="A1357" s="254"/>
      <c r="B1357" s="271"/>
      <c r="C1357" s="89"/>
      <c r="D1357" s="310"/>
      <c r="E1357" s="179">
        <v>1</v>
      </c>
      <c r="F1357" s="230"/>
      <c r="G1357" s="290"/>
      <c r="H1357" s="164"/>
      <c r="I1357" s="139" t="s">
        <v>1762</v>
      </c>
      <c r="J1357" s="575">
        <v>100</v>
      </c>
      <c r="K1357" s="342">
        <v>100</v>
      </c>
      <c r="L1357" s="330">
        <v>200</v>
      </c>
      <c r="M1357" s="330"/>
      <c r="N1357" s="735">
        <f>M1357/L1357*100</f>
        <v>0</v>
      </c>
    </row>
    <row r="1358" spans="1:14" ht="14.25" customHeight="1">
      <c r="A1358" s="253"/>
      <c r="B1358" s="270"/>
      <c r="C1358" s="86"/>
      <c r="D1358" s="309"/>
      <c r="E1358" s="178">
        <v>2</v>
      </c>
      <c r="F1358" s="224"/>
      <c r="G1358" s="287"/>
      <c r="H1358" s="162"/>
      <c r="I1358" s="139" t="s">
        <v>1763</v>
      </c>
      <c r="J1358" s="575">
        <v>29</v>
      </c>
      <c r="K1358" s="342">
        <v>29</v>
      </c>
      <c r="L1358" s="330">
        <v>58</v>
      </c>
      <c r="M1358" s="330"/>
      <c r="N1358" s="735">
        <f>M1358/L1358*100</f>
        <v>0</v>
      </c>
    </row>
    <row r="1359" spans="1:14" ht="14.25" customHeight="1">
      <c r="A1359" s="253"/>
      <c r="B1359" s="270"/>
      <c r="C1359" s="86"/>
      <c r="D1359" s="309"/>
      <c r="E1359" s="178">
        <v>3</v>
      </c>
      <c r="F1359" s="224"/>
      <c r="G1359" s="287"/>
      <c r="H1359" s="162"/>
      <c r="I1359" s="139" t="s">
        <v>1764</v>
      </c>
      <c r="J1359" s="575">
        <v>1331</v>
      </c>
      <c r="K1359" s="342">
        <v>189</v>
      </c>
      <c r="L1359" s="330">
        <v>1520</v>
      </c>
      <c r="M1359" s="330">
        <v>1067</v>
      </c>
      <c r="N1359" s="735">
        <f>M1359/L1359*100</f>
        <v>70.19736842105263</v>
      </c>
    </row>
    <row r="1360" spans="1:14" ht="2.25" customHeight="1">
      <c r="A1360" s="253"/>
      <c r="B1360" s="270"/>
      <c r="C1360" s="86"/>
      <c r="D1360" s="309"/>
      <c r="E1360" s="178"/>
      <c r="F1360" s="224"/>
      <c r="G1360" s="287"/>
      <c r="H1360" s="162"/>
      <c r="I1360" s="139"/>
      <c r="J1360" s="575"/>
      <c r="K1360" s="342"/>
      <c r="L1360" s="342"/>
      <c r="M1360" s="342"/>
      <c r="N1360" s="742"/>
    </row>
    <row r="1361" spans="1:14" s="107" customFormat="1" ht="14.25" customHeight="1">
      <c r="A1361" s="253"/>
      <c r="B1361" s="253"/>
      <c r="C1361" s="253"/>
      <c r="D1361" s="321"/>
      <c r="E1361" s="321"/>
      <c r="F1361" s="227"/>
      <c r="G1361" s="227"/>
      <c r="H1361" s="233"/>
      <c r="I1361" s="227" t="s">
        <v>1773</v>
      </c>
      <c r="J1361" s="579">
        <f>SUM(J1354:J1360)</f>
        <v>1460</v>
      </c>
      <c r="K1361" s="579">
        <f>SUM(K1354:K1360)</f>
        <v>318</v>
      </c>
      <c r="L1361" s="579">
        <f>SUM(L1354:L1360)</f>
        <v>1778</v>
      </c>
      <c r="M1361" s="579">
        <f>SUM(M1354:M1360)</f>
        <v>1067</v>
      </c>
      <c r="N1361" s="746">
        <f>M1361/L1361*100</f>
        <v>60.01124859392576</v>
      </c>
    </row>
    <row r="1362" spans="1:14" ht="14.25" customHeight="1">
      <c r="A1362" s="253"/>
      <c r="B1362" s="270"/>
      <c r="C1362" s="86"/>
      <c r="D1362" s="309"/>
      <c r="E1362" s="178"/>
      <c r="F1362" s="225"/>
      <c r="G1362" s="287"/>
      <c r="H1362" s="162"/>
      <c r="I1362" s="140"/>
      <c r="J1362" s="578"/>
      <c r="K1362" s="201"/>
      <c r="L1362" s="201"/>
      <c r="M1362" s="201"/>
      <c r="N1362" s="744"/>
    </row>
    <row r="1363" spans="1:14" ht="14.25" customHeight="1">
      <c r="A1363" s="254">
        <v>24</v>
      </c>
      <c r="B1363" s="271"/>
      <c r="C1363" s="89">
        <v>1</v>
      </c>
      <c r="D1363" s="310"/>
      <c r="E1363" s="179"/>
      <c r="F1363" s="229" t="s">
        <v>1877</v>
      </c>
      <c r="G1363" s="290"/>
      <c r="H1363" s="164"/>
      <c r="I1363" s="139"/>
      <c r="J1363" s="575"/>
      <c r="K1363" s="342"/>
      <c r="L1363" s="342"/>
      <c r="M1363" s="342"/>
      <c r="N1363" s="742"/>
    </row>
    <row r="1364" spans="1:14" ht="14.25" customHeight="1">
      <c r="A1364" s="254"/>
      <c r="B1364" s="271">
        <v>1</v>
      </c>
      <c r="C1364" s="89"/>
      <c r="D1364" s="310"/>
      <c r="E1364" s="179"/>
      <c r="F1364" s="229"/>
      <c r="G1364" s="290" t="s">
        <v>527</v>
      </c>
      <c r="H1364" s="164"/>
      <c r="I1364" s="139"/>
      <c r="J1364" s="575"/>
      <c r="K1364" s="342"/>
      <c r="L1364" s="342"/>
      <c r="M1364" s="342"/>
      <c r="N1364" s="742"/>
    </row>
    <row r="1365" spans="1:14" ht="14.25" customHeight="1">
      <c r="A1365" s="254"/>
      <c r="B1365" s="271"/>
      <c r="C1365" s="89"/>
      <c r="D1365" s="310">
        <v>1</v>
      </c>
      <c r="E1365" s="179"/>
      <c r="F1365" s="230"/>
      <c r="G1365" s="290"/>
      <c r="H1365" s="162" t="s">
        <v>1761</v>
      </c>
      <c r="I1365" s="142"/>
      <c r="J1365" s="575"/>
      <c r="K1365" s="342"/>
      <c r="L1365" s="342"/>
      <c r="M1365" s="342"/>
      <c r="N1365" s="742"/>
    </row>
    <row r="1366" spans="1:14" ht="14.25" customHeight="1">
      <c r="A1366" s="254"/>
      <c r="B1366" s="271"/>
      <c r="C1366" s="89"/>
      <c r="D1366" s="310"/>
      <c r="E1366" s="179">
        <v>1</v>
      </c>
      <c r="F1366" s="230"/>
      <c r="G1366" s="290"/>
      <c r="H1366" s="164"/>
      <c r="I1366" s="139" t="s">
        <v>1762</v>
      </c>
      <c r="J1366" s="575">
        <v>693996</v>
      </c>
      <c r="K1366" s="342">
        <v>37207</v>
      </c>
      <c r="L1366" s="330">
        <v>726230</v>
      </c>
      <c r="M1366" s="330">
        <v>664325</v>
      </c>
      <c r="N1366" s="735">
        <f>M1366/L1366*100</f>
        <v>91.47584098701513</v>
      </c>
    </row>
    <row r="1367" spans="1:14" ht="14.25" customHeight="1">
      <c r="A1367" s="253"/>
      <c r="B1367" s="270"/>
      <c r="C1367" s="86"/>
      <c r="D1367" s="309"/>
      <c r="E1367" s="178">
        <v>2</v>
      </c>
      <c r="F1367" s="224"/>
      <c r="G1367" s="287"/>
      <c r="H1367" s="162"/>
      <c r="I1367" s="139" t="s">
        <v>1763</v>
      </c>
      <c r="J1367" s="575">
        <v>219493</v>
      </c>
      <c r="K1367" s="342">
        <v>12968</v>
      </c>
      <c r="L1367" s="330">
        <v>230580</v>
      </c>
      <c r="M1367" s="330">
        <v>206697</v>
      </c>
      <c r="N1367" s="735">
        <f>M1367/L1367*100</f>
        <v>89.64220660941973</v>
      </c>
    </row>
    <row r="1368" spans="1:14" ht="14.25" customHeight="1">
      <c r="A1368" s="253"/>
      <c r="B1368" s="270"/>
      <c r="C1368" s="86"/>
      <c r="D1368" s="309"/>
      <c r="E1368" s="178">
        <v>3</v>
      </c>
      <c r="F1368" s="224"/>
      <c r="G1368" s="287"/>
      <c r="H1368" s="162"/>
      <c r="I1368" s="139" t="s">
        <v>1764</v>
      </c>
      <c r="J1368" s="575">
        <v>199200</v>
      </c>
      <c r="K1368" s="342">
        <v>10574</v>
      </c>
      <c r="L1368" s="330">
        <v>210545</v>
      </c>
      <c r="M1368" s="330">
        <v>202851</v>
      </c>
      <c r="N1368" s="735">
        <f>M1368/L1368*100</f>
        <v>96.34567432140398</v>
      </c>
    </row>
    <row r="1369" spans="1:14" ht="5.25" customHeight="1">
      <c r="A1369" s="253"/>
      <c r="B1369" s="270"/>
      <c r="C1369" s="86"/>
      <c r="D1369" s="309"/>
      <c r="E1369" s="178"/>
      <c r="F1369" s="224"/>
      <c r="G1369" s="287"/>
      <c r="H1369" s="162"/>
      <c r="I1369" s="139"/>
      <c r="J1369" s="575"/>
      <c r="K1369" s="342"/>
      <c r="L1369" s="342"/>
      <c r="M1369" s="342"/>
      <c r="N1369" s="751"/>
    </row>
    <row r="1370" spans="1:14" s="126" customFormat="1" ht="14.25" customHeight="1">
      <c r="A1370" s="270"/>
      <c r="B1370" s="270"/>
      <c r="C1370" s="270"/>
      <c r="D1370" s="316"/>
      <c r="E1370" s="316"/>
      <c r="F1370" s="322"/>
      <c r="G1370" s="289"/>
      <c r="H1370" s="296"/>
      <c r="I1370" s="289" t="s">
        <v>1791</v>
      </c>
      <c r="J1370" s="577">
        <f>SUM(J1362:J1369)</f>
        <v>1112689</v>
      </c>
      <c r="K1370" s="577">
        <f>SUM(K1362:K1369)</f>
        <v>60749</v>
      </c>
      <c r="L1370" s="577">
        <f>SUM(L1362:L1369)</f>
        <v>1167355</v>
      </c>
      <c r="M1370" s="577">
        <f>SUM(M1362:M1369)</f>
        <v>1073873</v>
      </c>
      <c r="N1370" s="745">
        <f>M1370/L1370*100</f>
        <v>91.99198187355174</v>
      </c>
    </row>
    <row r="1371" spans="1:14" ht="14.25" customHeight="1">
      <c r="A1371" s="253"/>
      <c r="B1371" s="270"/>
      <c r="C1371" s="86"/>
      <c r="D1371" s="309"/>
      <c r="E1371" s="178"/>
      <c r="F1371" s="225"/>
      <c r="G1371" s="287"/>
      <c r="H1371" s="162"/>
      <c r="I1371" s="140"/>
      <c r="J1371" s="578"/>
      <c r="K1371" s="201"/>
      <c r="L1371" s="201"/>
      <c r="M1371" s="201"/>
      <c r="N1371" s="744"/>
    </row>
    <row r="1372" spans="1:14" ht="14.25" customHeight="1">
      <c r="A1372" s="254"/>
      <c r="B1372" s="271">
        <v>2</v>
      </c>
      <c r="C1372" s="89"/>
      <c r="D1372" s="310"/>
      <c r="E1372" s="179"/>
      <c r="F1372" s="229"/>
      <c r="G1372" s="290" t="s">
        <v>1781</v>
      </c>
      <c r="H1372" s="164"/>
      <c r="I1372" s="139"/>
      <c r="J1372" s="575"/>
      <c r="K1372" s="342"/>
      <c r="L1372" s="342"/>
      <c r="M1372" s="342"/>
      <c r="N1372" s="742"/>
    </row>
    <row r="1373" spans="1:14" ht="14.25" customHeight="1">
      <c r="A1373" s="254"/>
      <c r="B1373" s="271"/>
      <c r="C1373" s="89"/>
      <c r="D1373" s="310"/>
      <c r="E1373" s="179"/>
      <c r="F1373" s="229"/>
      <c r="G1373" s="290" t="s">
        <v>1782</v>
      </c>
      <c r="H1373" s="164"/>
      <c r="I1373" s="139"/>
      <c r="J1373" s="575"/>
      <c r="K1373" s="342"/>
      <c r="L1373" s="342"/>
      <c r="M1373" s="342"/>
      <c r="N1373" s="742"/>
    </row>
    <row r="1374" spans="1:14" ht="14.25" customHeight="1">
      <c r="A1374" s="254"/>
      <c r="B1374" s="271"/>
      <c r="C1374" s="89"/>
      <c r="D1374" s="310">
        <v>1</v>
      </c>
      <c r="E1374" s="179"/>
      <c r="F1374" s="230"/>
      <c r="G1374" s="290"/>
      <c r="H1374" s="162" t="s">
        <v>1761</v>
      </c>
      <c r="I1374" s="142"/>
      <c r="J1374" s="575"/>
      <c r="K1374" s="342"/>
      <c r="L1374" s="342"/>
      <c r="M1374" s="342"/>
      <c r="N1374" s="742"/>
    </row>
    <row r="1375" spans="1:14" ht="14.25" customHeight="1">
      <c r="A1375" s="254"/>
      <c r="B1375" s="271"/>
      <c r="C1375" s="89"/>
      <c r="D1375" s="310"/>
      <c r="E1375" s="179">
        <v>1</v>
      </c>
      <c r="F1375" s="230"/>
      <c r="G1375" s="290"/>
      <c r="H1375" s="164"/>
      <c r="I1375" s="139" t="s">
        <v>1762</v>
      </c>
      <c r="J1375" s="575">
        <v>36000</v>
      </c>
      <c r="K1375" s="342">
        <v>19855</v>
      </c>
      <c r="L1375" s="330">
        <v>55855</v>
      </c>
      <c r="M1375" s="330">
        <v>50876</v>
      </c>
      <c r="N1375" s="735">
        <f>M1375/L1375*100</f>
        <v>91.08584728314385</v>
      </c>
    </row>
    <row r="1376" spans="1:14" ht="14.25" customHeight="1">
      <c r="A1376" s="253"/>
      <c r="B1376" s="270"/>
      <c r="C1376" s="86"/>
      <c r="D1376" s="309"/>
      <c r="E1376" s="178">
        <v>2</v>
      </c>
      <c r="F1376" s="224"/>
      <c r="G1376" s="287"/>
      <c r="H1376" s="162"/>
      <c r="I1376" s="139" t="s">
        <v>1763</v>
      </c>
      <c r="J1376" s="575">
        <v>11520</v>
      </c>
      <c r="K1376" s="342">
        <v>6354</v>
      </c>
      <c r="L1376" s="330">
        <v>17874</v>
      </c>
      <c r="M1376" s="330">
        <v>16280</v>
      </c>
      <c r="N1376" s="735">
        <f>M1376/L1376*100</f>
        <v>91.0820185744657</v>
      </c>
    </row>
    <row r="1377" spans="1:14" ht="3" customHeight="1">
      <c r="A1377" s="253"/>
      <c r="B1377" s="270"/>
      <c r="C1377" s="86"/>
      <c r="D1377" s="309"/>
      <c r="E1377" s="178"/>
      <c r="F1377" s="224"/>
      <c r="G1377" s="287"/>
      <c r="H1377" s="162"/>
      <c r="I1377" s="139"/>
      <c r="J1377" s="575"/>
      <c r="K1377" s="342"/>
      <c r="L1377" s="342"/>
      <c r="M1377" s="342"/>
      <c r="N1377" s="742"/>
    </row>
    <row r="1378" spans="1:14" s="126" customFormat="1" ht="14.25" customHeight="1">
      <c r="A1378" s="270"/>
      <c r="B1378" s="270"/>
      <c r="C1378" s="270"/>
      <c r="D1378" s="316"/>
      <c r="E1378" s="316"/>
      <c r="F1378" s="322"/>
      <c r="G1378" s="289"/>
      <c r="H1378" s="296"/>
      <c r="I1378" s="289" t="s">
        <v>1791</v>
      </c>
      <c r="J1378" s="577">
        <f>SUM(J1371:J1377)</f>
        <v>47520</v>
      </c>
      <c r="K1378" s="577">
        <f>SUM(K1371:K1377)</f>
        <v>26209</v>
      </c>
      <c r="L1378" s="577">
        <f>SUM(L1371:L1377)</f>
        <v>73729</v>
      </c>
      <c r="M1378" s="577">
        <f>SUM(M1371:M1377)</f>
        <v>67156</v>
      </c>
      <c r="N1378" s="745">
        <f>M1378/L1378*100</f>
        <v>91.08491909560689</v>
      </c>
    </row>
    <row r="1379" spans="1:14" ht="8.25" customHeight="1">
      <c r="A1379" s="253"/>
      <c r="B1379" s="270"/>
      <c r="C1379" s="86"/>
      <c r="D1379" s="309"/>
      <c r="E1379" s="178"/>
      <c r="F1379" s="225"/>
      <c r="G1379" s="287"/>
      <c r="H1379" s="162"/>
      <c r="I1379" s="140"/>
      <c r="J1379" s="578"/>
      <c r="K1379" s="201"/>
      <c r="L1379" s="201"/>
      <c r="M1379" s="201"/>
      <c r="N1379" s="744"/>
    </row>
    <row r="1380" spans="1:14" s="107" customFormat="1" ht="15.75" customHeight="1">
      <c r="A1380" s="253"/>
      <c r="B1380" s="253"/>
      <c r="C1380" s="253"/>
      <c r="D1380" s="321"/>
      <c r="E1380" s="321"/>
      <c r="F1380" s="234"/>
      <c r="G1380" s="234"/>
      <c r="H1380" s="324"/>
      <c r="I1380" s="234" t="s">
        <v>1773</v>
      </c>
      <c r="J1380" s="584">
        <f>SUM(J1364:J1378)/2</f>
        <v>1160209</v>
      </c>
      <c r="K1380" s="584">
        <f>SUM(K1364:K1378)/2</f>
        <v>86958</v>
      </c>
      <c r="L1380" s="584">
        <f>SUM(L1364:L1378)/2</f>
        <v>1241084</v>
      </c>
      <c r="M1380" s="584">
        <f>SUM(M1364:M1378)/2</f>
        <v>1141029</v>
      </c>
      <c r="N1380" s="752">
        <f>M1380/L1380*100</f>
        <v>91.93809605151625</v>
      </c>
    </row>
    <row r="1381" spans="1:14" ht="14.25" customHeight="1">
      <c r="A1381" s="253"/>
      <c r="B1381" s="270"/>
      <c r="C1381" s="86"/>
      <c r="D1381" s="309"/>
      <c r="E1381" s="178"/>
      <c r="F1381" s="225"/>
      <c r="G1381" s="287"/>
      <c r="H1381" s="162"/>
      <c r="I1381" s="139"/>
      <c r="J1381" s="578"/>
      <c r="K1381" s="201"/>
      <c r="L1381" s="201"/>
      <c r="M1381" s="201"/>
      <c r="N1381" s="744"/>
    </row>
    <row r="1382" spans="1:14" ht="14.25" customHeight="1">
      <c r="A1382" s="254">
        <v>25</v>
      </c>
      <c r="B1382" s="271"/>
      <c r="C1382" s="89">
        <v>2</v>
      </c>
      <c r="D1382" s="310"/>
      <c r="E1382" s="179"/>
      <c r="F1382" s="229" t="s">
        <v>1878</v>
      </c>
      <c r="G1382" s="290"/>
      <c r="H1382" s="164"/>
      <c r="I1382" s="139"/>
      <c r="J1382" s="575"/>
      <c r="K1382" s="342"/>
      <c r="L1382" s="342"/>
      <c r="M1382" s="342"/>
      <c r="N1382" s="742"/>
    </row>
    <row r="1383" spans="1:14" ht="14.25" customHeight="1">
      <c r="A1383" s="254"/>
      <c r="B1383" s="271"/>
      <c r="C1383" s="89"/>
      <c r="D1383" s="310">
        <v>1</v>
      </c>
      <c r="E1383" s="179"/>
      <c r="F1383" s="230"/>
      <c r="G1383" s="290"/>
      <c r="H1383" s="162" t="s">
        <v>1761</v>
      </c>
      <c r="I1383" s="142"/>
      <c r="J1383" s="575"/>
      <c r="K1383" s="342"/>
      <c r="L1383" s="342"/>
      <c r="M1383" s="342"/>
      <c r="N1383" s="742"/>
    </row>
    <row r="1384" spans="1:14" ht="14.25" customHeight="1">
      <c r="A1384" s="254"/>
      <c r="B1384" s="271"/>
      <c r="C1384" s="89"/>
      <c r="D1384" s="310"/>
      <c r="E1384" s="179">
        <v>3</v>
      </c>
      <c r="F1384" s="230"/>
      <c r="G1384" s="290"/>
      <c r="H1384" s="164"/>
      <c r="I1384" s="142" t="s">
        <v>1764</v>
      </c>
      <c r="J1384" s="575">
        <v>8576</v>
      </c>
      <c r="K1384" s="575">
        <v>8576</v>
      </c>
      <c r="L1384" s="575">
        <v>9071</v>
      </c>
      <c r="M1384" s="330">
        <v>9013</v>
      </c>
      <c r="N1384" s="735">
        <f>M1384/L1384*100</f>
        <v>99.3605997133723</v>
      </c>
    </row>
    <row r="1385" spans="1:14" ht="14.25" customHeight="1">
      <c r="A1385" s="254"/>
      <c r="B1385" s="271"/>
      <c r="C1385" s="89"/>
      <c r="D1385" s="310"/>
      <c r="E1385" s="179"/>
      <c r="F1385" s="230"/>
      <c r="G1385" s="290"/>
      <c r="H1385" s="164"/>
      <c r="I1385" s="142"/>
      <c r="J1385" s="575"/>
      <c r="K1385" s="342"/>
      <c r="L1385" s="342"/>
      <c r="M1385" s="342"/>
      <c r="N1385" s="742"/>
    </row>
    <row r="1386" spans="1:14" s="107" customFormat="1" ht="14.25" customHeight="1">
      <c r="A1386" s="254"/>
      <c r="B1386" s="254"/>
      <c r="C1386" s="254"/>
      <c r="D1386" s="325"/>
      <c r="E1386" s="325"/>
      <c r="F1386" s="233"/>
      <c r="G1386" s="227"/>
      <c r="H1386" s="233"/>
      <c r="I1386" s="227" t="s">
        <v>1773</v>
      </c>
      <c r="J1386" s="579">
        <f>SUM(J1381:J1385)</f>
        <v>8576</v>
      </c>
      <c r="K1386" s="579">
        <f>SUM(K1381:K1385)</f>
        <v>8576</v>
      </c>
      <c r="L1386" s="579">
        <f>SUM(L1381:L1385)</f>
        <v>9071</v>
      </c>
      <c r="M1386" s="579">
        <f>SUM(M1381:M1385)</f>
        <v>9013</v>
      </c>
      <c r="N1386" s="752">
        <f>M1386/L1386*100</f>
        <v>99.3605997133723</v>
      </c>
    </row>
    <row r="1387" spans="1:14" ht="14.25" customHeight="1">
      <c r="A1387" s="253"/>
      <c r="B1387" s="270"/>
      <c r="C1387" s="86"/>
      <c r="D1387" s="309"/>
      <c r="E1387" s="178"/>
      <c r="F1387" s="225"/>
      <c r="G1387" s="287"/>
      <c r="H1387" s="162"/>
      <c r="I1387" s="140"/>
      <c r="J1387" s="578"/>
      <c r="K1387" s="201"/>
      <c r="L1387" s="201"/>
      <c r="M1387" s="201"/>
      <c r="N1387" s="744"/>
    </row>
    <row r="1388" spans="1:14" ht="13.5" customHeight="1">
      <c r="A1388" s="254">
        <v>26</v>
      </c>
      <c r="B1388" s="271"/>
      <c r="C1388" s="89">
        <v>1</v>
      </c>
      <c r="D1388" s="310"/>
      <c r="E1388" s="179"/>
      <c r="F1388" s="229" t="s">
        <v>1886</v>
      </c>
      <c r="G1388" s="290"/>
      <c r="H1388" s="164"/>
      <c r="I1388" s="139"/>
      <c r="J1388" s="575"/>
      <c r="K1388" s="342"/>
      <c r="L1388" s="342"/>
      <c r="M1388" s="342"/>
      <c r="N1388" s="742"/>
    </row>
    <row r="1389" spans="1:14" ht="13.5" customHeight="1">
      <c r="A1389" s="254"/>
      <c r="B1389" s="271"/>
      <c r="C1389" s="89"/>
      <c r="D1389" s="310">
        <v>1</v>
      </c>
      <c r="E1389" s="179"/>
      <c r="F1389" s="230"/>
      <c r="G1389" s="290"/>
      <c r="H1389" s="162" t="s">
        <v>1761</v>
      </c>
      <c r="I1389" s="142"/>
      <c r="J1389" s="575"/>
      <c r="K1389" s="342"/>
      <c r="L1389" s="342"/>
      <c r="M1389" s="342"/>
      <c r="N1389" s="742"/>
    </row>
    <row r="1390" spans="1:14" ht="13.5" customHeight="1">
      <c r="A1390" s="254"/>
      <c r="B1390" s="271"/>
      <c r="C1390" s="89"/>
      <c r="D1390" s="310"/>
      <c r="E1390" s="179">
        <v>3</v>
      </c>
      <c r="F1390" s="230"/>
      <c r="G1390" s="290"/>
      <c r="H1390" s="164"/>
      <c r="I1390" s="139" t="s">
        <v>1764</v>
      </c>
      <c r="J1390" s="575">
        <v>287546</v>
      </c>
      <c r="K1390" s="342">
        <v>17060</v>
      </c>
      <c r="L1390" s="330">
        <v>308636</v>
      </c>
      <c r="M1390" s="330">
        <v>281346</v>
      </c>
      <c r="N1390" s="735">
        <f>M1390/L1390*100</f>
        <v>91.15786881634028</v>
      </c>
    </row>
    <row r="1391" spans="1:14" ht="13.5" customHeight="1">
      <c r="A1391" s="253"/>
      <c r="B1391" s="270"/>
      <c r="C1391" s="86"/>
      <c r="D1391" s="309"/>
      <c r="E1391" s="178"/>
      <c r="F1391" s="225"/>
      <c r="G1391" s="287"/>
      <c r="H1391" s="162"/>
      <c r="I1391" s="139"/>
      <c r="J1391" s="575"/>
      <c r="K1391" s="342"/>
      <c r="L1391" s="342"/>
      <c r="M1391" s="342"/>
      <c r="N1391" s="742"/>
    </row>
    <row r="1392" spans="1:14" s="107" customFormat="1" ht="13.5" customHeight="1">
      <c r="A1392" s="253"/>
      <c r="B1392" s="253"/>
      <c r="C1392" s="253"/>
      <c r="D1392" s="321"/>
      <c r="E1392" s="321"/>
      <c r="F1392" s="227"/>
      <c r="G1392" s="227"/>
      <c r="H1392" s="233"/>
      <c r="I1392" s="227" t="s">
        <v>1773</v>
      </c>
      <c r="J1392" s="579">
        <f>SUM(J1387:J1391)</f>
        <v>287546</v>
      </c>
      <c r="K1392" s="579">
        <f>SUM(K1387:K1391)</f>
        <v>17060</v>
      </c>
      <c r="L1392" s="579">
        <f>SUM(L1387:L1391)</f>
        <v>308636</v>
      </c>
      <c r="M1392" s="579">
        <f>SUM(M1387:M1391)</f>
        <v>281346</v>
      </c>
      <c r="N1392" s="752">
        <f>M1392/L1392*100</f>
        <v>91.15786881634028</v>
      </c>
    </row>
    <row r="1393" spans="1:14" ht="13.5" customHeight="1">
      <c r="A1393" s="253"/>
      <c r="B1393" s="270"/>
      <c r="C1393" s="86"/>
      <c r="D1393" s="309"/>
      <c r="E1393" s="178"/>
      <c r="F1393" s="225"/>
      <c r="G1393" s="287"/>
      <c r="H1393" s="162"/>
      <c r="I1393" s="140"/>
      <c r="J1393" s="578"/>
      <c r="K1393" s="201"/>
      <c r="L1393" s="201"/>
      <c r="M1393" s="201"/>
      <c r="N1393" s="744"/>
    </row>
    <row r="1394" spans="1:14" ht="13.5" customHeight="1">
      <c r="A1394" s="253">
        <v>27</v>
      </c>
      <c r="B1394" s="270"/>
      <c r="C1394" s="86">
        <v>2</v>
      </c>
      <c r="D1394" s="309"/>
      <c r="E1394" s="178"/>
      <c r="F1394" s="225" t="s">
        <v>1719</v>
      </c>
      <c r="G1394" s="287"/>
      <c r="H1394" s="162"/>
      <c r="I1394" s="140"/>
      <c r="J1394" s="578"/>
      <c r="K1394" s="201"/>
      <c r="L1394" s="201"/>
      <c r="M1394" s="201"/>
      <c r="N1394" s="744"/>
    </row>
    <row r="1395" spans="1:14" ht="13.5" customHeight="1">
      <c r="A1395" s="253"/>
      <c r="B1395" s="270"/>
      <c r="C1395" s="86"/>
      <c r="D1395" s="309">
        <v>1</v>
      </c>
      <c r="E1395" s="178"/>
      <c r="F1395" s="225"/>
      <c r="G1395" s="287"/>
      <c r="H1395" s="162" t="s">
        <v>1761</v>
      </c>
      <c r="I1395" s="140"/>
      <c r="J1395" s="578"/>
      <c r="K1395" s="201"/>
      <c r="L1395" s="201"/>
      <c r="M1395" s="201"/>
      <c r="N1395" s="744"/>
    </row>
    <row r="1396" spans="1:14" ht="13.5" customHeight="1">
      <c r="A1396" s="253"/>
      <c r="B1396" s="270"/>
      <c r="C1396" s="86"/>
      <c r="D1396" s="309"/>
      <c r="E1396" s="178">
        <v>3</v>
      </c>
      <c r="F1396" s="225"/>
      <c r="G1396" s="287"/>
      <c r="H1396" s="162"/>
      <c r="I1396" s="139" t="s">
        <v>1764</v>
      </c>
      <c r="J1396" s="562">
        <v>1750</v>
      </c>
      <c r="K1396" s="346">
        <v>462</v>
      </c>
      <c r="L1396" s="330">
        <v>2212</v>
      </c>
      <c r="M1396" s="330">
        <v>1938</v>
      </c>
      <c r="N1396" s="735">
        <f>M1396/L1396*100</f>
        <v>87.61301989150091</v>
      </c>
    </row>
    <row r="1397" spans="1:14" ht="13.5" customHeight="1">
      <c r="A1397" s="253"/>
      <c r="B1397" s="270"/>
      <c r="C1397" s="86"/>
      <c r="D1397" s="309"/>
      <c r="E1397" s="178"/>
      <c r="F1397" s="225"/>
      <c r="G1397" s="287"/>
      <c r="H1397" s="162"/>
      <c r="I1397" s="140"/>
      <c r="J1397" s="578"/>
      <c r="K1397" s="201"/>
      <c r="L1397" s="342"/>
      <c r="M1397" s="342"/>
      <c r="N1397" s="742"/>
    </row>
    <row r="1398" spans="1:14" s="107" customFormat="1" ht="13.5" customHeight="1">
      <c r="A1398" s="253"/>
      <c r="B1398" s="253"/>
      <c r="C1398" s="253"/>
      <c r="D1398" s="321"/>
      <c r="E1398" s="321"/>
      <c r="F1398" s="231"/>
      <c r="G1398" s="234"/>
      <c r="H1398" s="324"/>
      <c r="I1398" s="227" t="s">
        <v>1773</v>
      </c>
      <c r="J1398" s="579">
        <f>SUM(J1393:J1397)</f>
        <v>1750</v>
      </c>
      <c r="K1398" s="579">
        <f>SUM(K1393:K1397)</f>
        <v>462</v>
      </c>
      <c r="L1398" s="579">
        <f>SUM(L1393:L1397)</f>
        <v>2212</v>
      </c>
      <c r="M1398" s="579">
        <f>SUM(M1393:M1397)</f>
        <v>1938</v>
      </c>
      <c r="N1398" s="752">
        <f>M1398/L1398*100</f>
        <v>87.61301989150091</v>
      </c>
    </row>
    <row r="1399" spans="1:14" ht="13.5" customHeight="1">
      <c r="A1399" s="253"/>
      <c r="B1399" s="270"/>
      <c r="C1399" s="86"/>
      <c r="D1399" s="309"/>
      <c r="E1399" s="178"/>
      <c r="F1399" s="225"/>
      <c r="G1399" s="287"/>
      <c r="H1399" s="162"/>
      <c r="I1399" s="139"/>
      <c r="J1399" s="578"/>
      <c r="K1399" s="201"/>
      <c r="L1399" s="201"/>
      <c r="M1399" s="201"/>
      <c r="N1399" s="744"/>
    </row>
    <row r="1400" spans="1:14" ht="13.5" customHeight="1">
      <c r="A1400" s="253">
        <v>28</v>
      </c>
      <c r="B1400" s="270"/>
      <c r="C1400" s="86"/>
      <c r="D1400" s="309"/>
      <c r="E1400" s="178"/>
      <c r="F1400" s="225" t="s">
        <v>1888</v>
      </c>
      <c r="G1400" s="287"/>
      <c r="H1400" s="162"/>
      <c r="I1400" s="139"/>
      <c r="J1400" s="578"/>
      <c r="K1400" s="201"/>
      <c r="L1400" s="201"/>
      <c r="M1400" s="201"/>
      <c r="N1400" s="744"/>
    </row>
    <row r="1401" spans="1:14" ht="13.5" customHeight="1">
      <c r="A1401" s="253"/>
      <c r="B1401" s="270">
        <v>1</v>
      </c>
      <c r="C1401" s="86">
        <v>2</v>
      </c>
      <c r="D1401" s="309"/>
      <c r="E1401" s="178"/>
      <c r="F1401" s="225"/>
      <c r="G1401" s="287" t="s">
        <v>1889</v>
      </c>
      <c r="H1401" s="162"/>
      <c r="I1401" s="139"/>
      <c r="J1401" s="578"/>
      <c r="K1401" s="201"/>
      <c r="L1401" s="201"/>
      <c r="M1401" s="201"/>
      <c r="N1401" s="744"/>
    </row>
    <row r="1402" spans="1:14" ht="13.5" customHeight="1">
      <c r="A1402" s="253"/>
      <c r="B1402" s="270"/>
      <c r="C1402" s="86"/>
      <c r="D1402" s="309">
        <v>1</v>
      </c>
      <c r="E1402" s="178"/>
      <c r="F1402" s="225"/>
      <c r="G1402" s="287"/>
      <c r="H1402" s="162" t="s">
        <v>1761</v>
      </c>
      <c r="I1402" s="139"/>
      <c r="J1402" s="578"/>
      <c r="K1402" s="201"/>
      <c r="L1402" s="201"/>
      <c r="M1402" s="201"/>
      <c r="N1402" s="744"/>
    </row>
    <row r="1403" spans="1:14" ht="13.5" customHeight="1">
      <c r="A1403" s="253"/>
      <c r="B1403" s="270"/>
      <c r="C1403" s="86"/>
      <c r="D1403" s="309"/>
      <c r="E1403" s="178">
        <v>3</v>
      </c>
      <c r="F1403" s="225"/>
      <c r="G1403" s="287"/>
      <c r="H1403" s="162"/>
      <c r="I1403" s="139" t="s">
        <v>1764</v>
      </c>
      <c r="J1403" s="562">
        <v>5300</v>
      </c>
      <c r="K1403" s="346">
        <v>2120</v>
      </c>
      <c r="L1403" s="330">
        <v>7420</v>
      </c>
      <c r="M1403" s="330">
        <v>4579</v>
      </c>
      <c r="N1403" s="735">
        <f>M1403/L1403*100</f>
        <v>61.711590296495956</v>
      </c>
    </row>
    <row r="1404" spans="1:14" ht="13.5" customHeight="1">
      <c r="A1404" s="253"/>
      <c r="B1404" s="270"/>
      <c r="C1404" s="86"/>
      <c r="D1404" s="309"/>
      <c r="E1404" s="178"/>
      <c r="F1404" s="225"/>
      <c r="G1404" s="287"/>
      <c r="H1404" s="162"/>
      <c r="I1404" s="139"/>
      <c r="J1404" s="562"/>
      <c r="K1404" s="346"/>
      <c r="L1404" s="342"/>
      <c r="M1404" s="342"/>
      <c r="N1404" s="742"/>
    </row>
    <row r="1405" spans="1:14" s="126" customFormat="1" ht="13.5" customHeight="1">
      <c r="A1405" s="270"/>
      <c r="B1405" s="270"/>
      <c r="C1405" s="270"/>
      <c r="D1405" s="316"/>
      <c r="E1405" s="316"/>
      <c r="F1405" s="289"/>
      <c r="G1405" s="289"/>
      <c r="H1405" s="296"/>
      <c r="I1405" s="289" t="s">
        <v>1791</v>
      </c>
      <c r="J1405" s="577">
        <f>SUM(J1399:J1404)</f>
        <v>5300</v>
      </c>
      <c r="K1405" s="577">
        <f>SUM(K1399:K1404)</f>
        <v>2120</v>
      </c>
      <c r="L1405" s="577">
        <f>SUM(L1399:L1404)</f>
        <v>7420</v>
      </c>
      <c r="M1405" s="577">
        <f>SUM(M1399:M1404)</f>
        <v>4579</v>
      </c>
      <c r="N1405" s="745">
        <f>M1405/L1405*100</f>
        <v>61.711590296495956</v>
      </c>
    </row>
    <row r="1406" spans="1:14" ht="13.5" customHeight="1">
      <c r="A1406" s="253"/>
      <c r="B1406" s="270"/>
      <c r="C1406" s="86"/>
      <c r="D1406" s="309"/>
      <c r="E1406" s="178"/>
      <c r="F1406" s="225"/>
      <c r="G1406" s="287"/>
      <c r="H1406" s="162"/>
      <c r="I1406" s="140"/>
      <c r="J1406" s="578"/>
      <c r="K1406" s="201"/>
      <c r="L1406" s="201"/>
      <c r="M1406" s="201"/>
      <c r="N1406" s="744"/>
    </row>
    <row r="1407" spans="1:14" ht="13.5" customHeight="1">
      <c r="A1407" s="253"/>
      <c r="B1407" s="270">
        <v>2</v>
      </c>
      <c r="C1407" s="86">
        <v>2</v>
      </c>
      <c r="D1407" s="309"/>
      <c r="E1407" s="178"/>
      <c r="F1407" s="225"/>
      <c r="G1407" s="287" t="s">
        <v>1662</v>
      </c>
      <c r="H1407" s="162"/>
      <c r="I1407" s="139"/>
      <c r="J1407" s="578"/>
      <c r="K1407" s="201"/>
      <c r="L1407" s="201"/>
      <c r="M1407" s="201"/>
      <c r="N1407" s="744"/>
    </row>
    <row r="1408" spans="1:14" ht="13.5" customHeight="1">
      <c r="A1408" s="253"/>
      <c r="B1408" s="270"/>
      <c r="C1408" s="86"/>
      <c r="D1408" s="309">
        <v>1</v>
      </c>
      <c r="E1408" s="178"/>
      <c r="F1408" s="225"/>
      <c r="G1408" s="287"/>
      <c r="H1408" s="162" t="s">
        <v>1761</v>
      </c>
      <c r="I1408" s="139"/>
      <c r="J1408" s="578"/>
      <c r="K1408" s="201"/>
      <c r="L1408" s="201"/>
      <c r="M1408" s="201"/>
      <c r="N1408" s="744"/>
    </row>
    <row r="1409" spans="1:14" ht="13.5" customHeight="1">
      <c r="A1409" s="253"/>
      <c r="B1409" s="270"/>
      <c r="C1409" s="86"/>
      <c r="D1409" s="309"/>
      <c r="E1409" s="178">
        <v>1</v>
      </c>
      <c r="F1409" s="225"/>
      <c r="G1409" s="287"/>
      <c r="H1409" s="162"/>
      <c r="I1409" s="139" t="s">
        <v>1762</v>
      </c>
      <c r="J1409" s="562">
        <v>2550</v>
      </c>
      <c r="K1409" s="346"/>
      <c r="L1409" s="330">
        <v>3044</v>
      </c>
      <c r="M1409" s="330">
        <v>2746</v>
      </c>
      <c r="N1409" s="735">
        <f>M1409/L1409*100</f>
        <v>90.21024967148489</v>
      </c>
    </row>
    <row r="1410" spans="1:14" ht="13.5" customHeight="1">
      <c r="A1410" s="253"/>
      <c r="B1410" s="270"/>
      <c r="C1410" s="86"/>
      <c r="D1410" s="309"/>
      <c r="E1410" s="178">
        <v>2</v>
      </c>
      <c r="F1410" s="225"/>
      <c r="G1410" s="287"/>
      <c r="H1410" s="162"/>
      <c r="I1410" s="139" t="s">
        <v>1763</v>
      </c>
      <c r="J1410" s="562">
        <v>893</v>
      </c>
      <c r="K1410" s="346"/>
      <c r="L1410" s="330">
        <v>1023</v>
      </c>
      <c r="M1410" s="330">
        <v>932</v>
      </c>
      <c r="N1410" s="735">
        <f>M1410/L1410*100</f>
        <v>91.10459433040077</v>
      </c>
    </row>
    <row r="1411" spans="1:14" ht="13.5" customHeight="1">
      <c r="A1411" s="253"/>
      <c r="B1411" s="270"/>
      <c r="C1411" s="86"/>
      <c r="D1411" s="309"/>
      <c r="E1411" s="178">
        <v>3</v>
      </c>
      <c r="F1411" s="225"/>
      <c r="G1411" s="287"/>
      <c r="H1411" s="162"/>
      <c r="I1411" s="139" t="s">
        <v>1764</v>
      </c>
      <c r="J1411" s="562">
        <v>810</v>
      </c>
      <c r="K1411" s="346">
        <v>15</v>
      </c>
      <c r="L1411" s="330">
        <v>2111</v>
      </c>
      <c r="M1411" s="330">
        <v>1606</v>
      </c>
      <c r="N1411" s="735">
        <f>M1411/L1411*100</f>
        <v>76.07768829938418</v>
      </c>
    </row>
    <row r="1412" spans="1:14" ht="8.25" customHeight="1">
      <c r="A1412" s="253"/>
      <c r="B1412" s="270"/>
      <c r="C1412" s="86"/>
      <c r="D1412" s="309"/>
      <c r="E1412" s="178"/>
      <c r="F1412" s="225"/>
      <c r="G1412" s="287"/>
      <c r="H1412" s="162"/>
      <c r="I1412" s="139"/>
      <c r="J1412" s="562"/>
      <c r="K1412" s="346"/>
      <c r="L1412" s="342"/>
      <c r="M1412" s="342"/>
      <c r="N1412" s="742"/>
    </row>
    <row r="1413" spans="1:14" s="126" customFormat="1" ht="13.5" customHeight="1">
      <c r="A1413" s="270"/>
      <c r="B1413" s="270"/>
      <c r="C1413" s="270"/>
      <c r="D1413" s="316"/>
      <c r="E1413" s="316"/>
      <c r="F1413" s="289"/>
      <c r="G1413" s="289"/>
      <c r="H1413" s="296"/>
      <c r="I1413" s="289" t="s">
        <v>1791</v>
      </c>
      <c r="J1413" s="577">
        <f>SUM(J1407:J1412)</f>
        <v>4253</v>
      </c>
      <c r="K1413" s="577">
        <f>SUM(K1407:K1412)</f>
        <v>15</v>
      </c>
      <c r="L1413" s="577">
        <f>SUM(L1407:L1412)</f>
        <v>6178</v>
      </c>
      <c r="M1413" s="577">
        <f>SUM(M1407:M1412)</f>
        <v>5284</v>
      </c>
      <c r="N1413" s="745">
        <f>M1413/L1413*100</f>
        <v>85.52929750728391</v>
      </c>
    </row>
    <row r="1414" spans="1:14" ht="13.5" customHeight="1">
      <c r="A1414" s="253"/>
      <c r="B1414" s="270"/>
      <c r="C1414" s="86"/>
      <c r="D1414" s="309"/>
      <c r="E1414" s="178"/>
      <c r="F1414" s="225"/>
      <c r="G1414" s="287"/>
      <c r="H1414" s="162"/>
      <c r="I1414" s="140"/>
      <c r="J1414" s="578"/>
      <c r="K1414" s="201"/>
      <c r="L1414" s="201"/>
      <c r="M1414" s="201"/>
      <c r="N1414" s="744"/>
    </row>
    <row r="1415" spans="1:14" ht="13.5" customHeight="1">
      <c r="A1415" s="253"/>
      <c r="B1415" s="270">
        <v>3</v>
      </c>
      <c r="C1415" s="86">
        <v>2</v>
      </c>
      <c r="D1415" s="309"/>
      <c r="E1415" s="178"/>
      <c r="F1415" s="225"/>
      <c r="G1415" s="287" t="s">
        <v>1663</v>
      </c>
      <c r="H1415" s="162"/>
      <c r="I1415" s="139"/>
      <c r="J1415" s="578"/>
      <c r="K1415" s="201"/>
      <c r="L1415" s="201"/>
      <c r="M1415" s="201"/>
      <c r="N1415" s="744"/>
    </row>
    <row r="1416" spans="1:14" ht="13.5" customHeight="1">
      <c r="A1416" s="253"/>
      <c r="B1416" s="270"/>
      <c r="C1416" s="86"/>
      <c r="D1416" s="309">
        <v>1</v>
      </c>
      <c r="E1416" s="178"/>
      <c r="F1416" s="225"/>
      <c r="G1416" s="287"/>
      <c r="H1416" s="162" t="s">
        <v>1761</v>
      </c>
      <c r="I1416" s="139"/>
      <c r="J1416" s="578"/>
      <c r="K1416" s="201"/>
      <c r="L1416" s="201"/>
      <c r="M1416" s="201"/>
      <c r="N1416" s="744"/>
    </row>
    <row r="1417" spans="1:14" ht="13.5" customHeight="1">
      <c r="A1417" s="253"/>
      <c r="B1417" s="270"/>
      <c r="C1417" s="86"/>
      <c r="D1417" s="309"/>
      <c r="E1417" s="178">
        <v>3</v>
      </c>
      <c r="F1417" s="225"/>
      <c r="G1417" s="287"/>
      <c r="H1417" s="162"/>
      <c r="I1417" s="139" t="s">
        <v>1764</v>
      </c>
      <c r="J1417" s="562">
        <v>500</v>
      </c>
      <c r="K1417" s="346">
        <v>100</v>
      </c>
      <c r="L1417" s="330">
        <v>600</v>
      </c>
      <c r="M1417" s="330">
        <v>573</v>
      </c>
      <c r="N1417" s="735">
        <f>M1417/L1417*100</f>
        <v>95.5</v>
      </c>
    </row>
    <row r="1418" spans="1:14" ht="13.5" customHeight="1">
      <c r="A1418" s="253"/>
      <c r="B1418" s="270"/>
      <c r="C1418" s="86"/>
      <c r="D1418" s="309"/>
      <c r="E1418" s="178"/>
      <c r="F1418" s="225"/>
      <c r="G1418" s="287"/>
      <c r="H1418" s="162"/>
      <c r="I1418" s="139"/>
      <c r="J1418" s="562"/>
      <c r="K1418" s="346"/>
      <c r="L1418" s="342"/>
      <c r="M1418" s="342"/>
      <c r="N1418" s="742"/>
    </row>
    <row r="1419" spans="1:14" s="126" customFormat="1" ht="13.5" customHeight="1">
      <c r="A1419" s="270"/>
      <c r="B1419" s="270"/>
      <c r="C1419" s="270"/>
      <c r="D1419" s="316"/>
      <c r="E1419" s="316"/>
      <c r="F1419" s="289"/>
      <c r="G1419" s="289"/>
      <c r="H1419" s="296"/>
      <c r="I1419" s="289" t="s">
        <v>1791</v>
      </c>
      <c r="J1419" s="577">
        <f>SUM(J1414:J1418)</f>
        <v>500</v>
      </c>
      <c r="K1419" s="577">
        <f>SUM(K1414:K1418)</f>
        <v>100</v>
      </c>
      <c r="L1419" s="577">
        <f>SUM(L1414:L1418)</f>
        <v>600</v>
      </c>
      <c r="M1419" s="577">
        <f>SUM(M1414:M1418)</f>
        <v>573</v>
      </c>
      <c r="N1419" s="745">
        <f>M1419/L1419*100</f>
        <v>95.5</v>
      </c>
    </row>
    <row r="1420" spans="1:14" ht="9" customHeight="1">
      <c r="A1420" s="253"/>
      <c r="B1420" s="270"/>
      <c r="C1420" s="86"/>
      <c r="D1420" s="309"/>
      <c r="E1420" s="178"/>
      <c r="F1420" s="225"/>
      <c r="G1420" s="287"/>
      <c r="H1420" s="162"/>
      <c r="I1420" s="140"/>
      <c r="J1420" s="578"/>
      <c r="K1420" s="201"/>
      <c r="L1420" s="201"/>
      <c r="M1420" s="201"/>
      <c r="N1420" s="744"/>
    </row>
    <row r="1421" spans="1:14" ht="13.5" customHeight="1">
      <c r="A1421" s="253"/>
      <c r="B1421" s="270">
        <v>4</v>
      </c>
      <c r="C1421" s="86">
        <v>1</v>
      </c>
      <c r="D1421" s="309"/>
      <c r="E1421" s="178"/>
      <c r="F1421" s="225"/>
      <c r="G1421" s="287" t="s">
        <v>500</v>
      </c>
      <c r="H1421" s="162"/>
      <c r="I1421" s="139"/>
      <c r="J1421" s="578"/>
      <c r="K1421" s="201"/>
      <c r="L1421" s="201"/>
      <c r="M1421" s="201"/>
      <c r="N1421" s="744"/>
    </row>
    <row r="1422" spans="1:14" ht="13.5" customHeight="1">
      <c r="A1422" s="253"/>
      <c r="B1422" s="270"/>
      <c r="C1422" s="86"/>
      <c r="D1422" s="309">
        <v>1</v>
      </c>
      <c r="E1422" s="178"/>
      <c r="F1422" s="225"/>
      <c r="G1422" s="287"/>
      <c r="H1422" s="162" t="s">
        <v>1761</v>
      </c>
      <c r="I1422" s="139"/>
      <c r="J1422" s="578"/>
      <c r="K1422" s="201"/>
      <c r="L1422" s="201"/>
      <c r="M1422" s="201"/>
      <c r="N1422" s="744"/>
    </row>
    <row r="1423" spans="1:14" ht="13.5" customHeight="1">
      <c r="A1423" s="253"/>
      <c r="B1423" s="270"/>
      <c r="C1423" s="86"/>
      <c r="D1423" s="309"/>
      <c r="E1423" s="178">
        <v>3</v>
      </c>
      <c r="F1423" s="225"/>
      <c r="G1423" s="287"/>
      <c r="H1423" s="162"/>
      <c r="I1423" s="139" t="s">
        <v>1764</v>
      </c>
      <c r="J1423" s="562">
        <v>1048</v>
      </c>
      <c r="K1423" s="346">
        <v>461</v>
      </c>
      <c r="L1423" s="330">
        <v>1509</v>
      </c>
      <c r="M1423" s="330">
        <v>1500</v>
      </c>
      <c r="N1423" s="735">
        <f>M1423/L1423*100</f>
        <v>99.40357852882704</v>
      </c>
    </row>
    <row r="1424" spans="1:14" ht="15" customHeight="1">
      <c r="A1424" s="253"/>
      <c r="B1424" s="270"/>
      <c r="C1424" s="86"/>
      <c r="D1424" s="309"/>
      <c r="E1424" s="178"/>
      <c r="F1424" s="225"/>
      <c r="G1424" s="287"/>
      <c r="H1424" s="162"/>
      <c r="I1424" s="139"/>
      <c r="J1424" s="562"/>
      <c r="K1424" s="346"/>
      <c r="L1424" s="342"/>
      <c r="M1424" s="342"/>
      <c r="N1424" s="742"/>
    </row>
    <row r="1425" spans="1:14" s="126" customFormat="1" ht="13.5" customHeight="1">
      <c r="A1425" s="270"/>
      <c r="B1425" s="270"/>
      <c r="C1425" s="270"/>
      <c r="D1425" s="316"/>
      <c r="E1425" s="316"/>
      <c r="F1425" s="289"/>
      <c r="G1425" s="289"/>
      <c r="H1425" s="296"/>
      <c r="I1425" s="289" t="s">
        <v>1791</v>
      </c>
      <c r="J1425" s="577">
        <f>SUM(J1420:J1424)</f>
        <v>1048</v>
      </c>
      <c r="K1425" s="577">
        <f>SUM(K1420:K1424)</f>
        <v>461</v>
      </c>
      <c r="L1425" s="577">
        <f>SUM(L1420:L1424)</f>
        <v>1509</v>
      </c>
      <c r="M1425" s="577">
        <f>SUM(M1420:M1424)</f>
        <v>1500</v>
      </c>
      <c r="N1425" s="745">
        <f>M1425/L1425*100</f>
        <v>99.40357852882704</v>
      </c>
    </row>
    <row r="1426" spans="1:14" ht="13.5" customHeight="1">
      <c r="A1426" s="253"/>
      <c r="B1426" s="270"/>
      <c r="C1426" s="86"/>
      <c r="D1426" s="309"/>
      <c r="E1426" s="178"/>
      <c r="F1426" s="225"/>
      <c r="G1426" s="287"/>
      <c r="H1426" s="162"/>
      <c r="I1426" s="140"/>
      <c r="J1426" s="578"/>
      <c r="K1426" s="201"/>
      <c r="L1426" s="201"/>
      <c r="M1426" s="201"/>
      <c r="N1426" s="744"/>
    </row>
    <row r="1427" spans="1:14" ht="13.5" customHeight="1">
      <c r="A1427" s="253"/>
      <c r="B1427" s="270">
        <v>5</v>
      </c>
      <c r="C1427" s="86">
        <v>1</v>
      </c>
      <c r="D1427" s="309"/>
      <c r="E1427" s="178"/>
      <c r="F1427" s="225"/>
      <c r="G1427" s="287" t="s">
        <v>1642</v>
      </c>
      <c r="H1427" s="162"/>
      <c r="I1427" s="139"/>
      <c r="J1427" s="578"/>
      <c r="K1427" s="201"/>
      <c r="L1427" s="201"/>
      <c r="M1427" s="201"/>
      <c r="N1427" s="744"/>
    </row>
    <row r="1428" spans="1:14" ht="13.5" customHeight="1">
      <c r="A1428" s="253"/>
      <c r="B1428" s="270"/>
      <c r="C1428" s="86"/>
      <c r="D1428" s="309">
        <v>1</v>
      </c>
      <c r="E1428" s="178"/>
      <c r="F1428" s="225"/>
      <c r="G1428" s="287"/>
      <c r="H1428" s="162" t="s">
        <v>1761</v>
      </c>
      <c r="I1428" s="139"/>
      <c r="J1428" s="578"/>
      <c r="K1428" s="201"/>
      <c r="L1428" s="201"/>
      <c r="M1428" s="201"/>
      <c r="N1428" s="744"/>
    </row>
    <row r="1429" spans="1:14" ht="13.5" customHeight="1">
      <c r="A1429" s="253"/>
      <c r="B1429" s="270"/>
      <c r="C1429" s="86"/>
      <c r="D1429" s="309"/>
      <c r="E1429" s="178">
        <v>3</v>
      </c>
      <c r="F1429" s="225"/>
      <c r="G1429" s="287"/>
      <c r="H1429" s="162"/>
      <c r="I1429" s="139" t="s">
        <v>1764</v>
      </c>
      <c r="J1429" s="562">
        <v>500</v>
      </c>
      <c r="K1429" s="346">
        <v>3000</v>
      </c>
      <c r="L1429" s="330">
        <v>1900</v>
      </c>
      <c r="M1429" s="330">
        <v>687</v>
      </c>
      <c r="N1429" s="735">
        <f>M1429/L1429*100</f>
        <v>36.1578947368421</v>
      </c>
    </row>
    <row r="1430" spans="1:14" ht="3.75" customHeight="1">
      <c r="A1430" s="253"/>
      <c r="B1430" s="270"/>
      <c r="C1430" s="86"/>
      <c r="D1430" s="309"/>
      <c r="E1430" s="178"/>
      <c r="F1430" s="225"/>
      <c r="G1430" s="287"/>
      <c r="H1430" s="162"/>
      <c r="I1430" s="139"/>
      <c r="J1430" s="562"/>
      <c r="K1430" s="346"/>
      <c r="L1430" s="342"/>
      <c r="M1430" s="342"/>
      <c r="N1430" s="742"/>
    </row>
    <row r="1431" spans="1:14" s="126" customFormat="1" ht="13.5" customHeight="1">
      <c r="A1431" s="270"/>
      <c r="B1431" s="270"/>
      <c r="C1431" s="270"/>
      <c r="D1431" s="316"/>
      <c r="E1431" s="316"/>
      <c r="F1431" s="289"/>
      <c r="G1431" s="289"/>
      <c r="H1431" s="296"/>
      <c r="I1431" s="289" t="s">
        <v>1791</v>
      </c>
      <c r="J1431" s="577">
        <f>SUM(J1426:J1430)</f>
        <v>500</v>
      </c>
      <c r="K1431" s="577">
        <f>SUM(K1426:K1430)</f>
        <v>3000</v>
      </c>
      <c r="L1431" s="577">
        <f>SUM(L1426:L1430)</f>
        <v>1900</v>
      </c>
      <c r="M1431" s="577">
        <f>SUM(M1426:M1430)</f>
        <v>687</v>
      </c>
      <c r="N1431" s="745">
        <f>M1431/L1431*100</f>
        <v>36.1578947368421</v>
      </c>
    </row>
    <row r="1432" spans="1:14" ht="12.75" customHeight="1">
      <c r="A1432" s="253"/>
      <c r="B1432" s="270"/>
      <c r="C1432" s="86"/>
      <c r="D1432" s="309"/>
      <c r="E1432" s="178"/>
      <c r="F1432" s="225"/>
      <c r="G1432" s="287"/>
      <c r="H1432" s="162"/>
      <c r="I1432" s="140"/>
      <c r="J1432" s="578"/>
      <c r="K1432" s="201"/>
      <c r="L1432" s="201"/>
      <c r="M1432" s="201"/>
      <c r="N1432" s="744"/>
    </row>
    <row r="1433" spans="1:14" s="107" customFormat="1" ht="15.75" customHeight="1">
      <c r="A1433" s="253"/>
      <c r="B1433" s="253"/>
      <c r="C1433" s="253"/>
      <c r="D1433" s="321"/>
      <c r="E1433" s="321"/>
      <c r="F1433" s="231"/>
      <c r="G1433" s="234"/>
      <c r="H1433" s="324"/>
      <c r="I1433" s="227" t="s">
        <v>1773</v>
      </c>
      <c r="J1433" s="579">
        <f>SUM(J1399:J1432)/2</f>
        <v>11601</v>
      </c>
      <c r="K1433" s="579">
        <f>SUM(K1399:K1432)/2</f>
        <v>5696</v>
      </c>
      <c r="L1433" s="579">
        <f>SUM(L1399:L1432)/2</f>
        <v>17607</v>
      </c>
      <c r="M1433" s="579">
        <f>SUM(M1399:M1432)/2</f>
        <v>12623</v>
      </c>
      <c r="N1433" s="746">
        <f>M1433/L1433*100</f>
        <v>71.6930766172545</v>
      </c>
    </row>
    <row r="1434" spans="1:14" ht="14.25" customHeight="1">
      <c r="A1434" s="253"/>
      <c r="B1434" s="270"/>
      <c r="C1434" s="86"/>
      <c r="D1434" s="309"/>
      <c r="E1434" s="178"/>
      <c r="F1434" s="225"/>
      <c r="G1434" s="287"/>
      <c r="H1434" s="162"/>
      <c r="I1434" s="140"/>
      <c r="J1434" s="578"/>
      <c r="K1434" s="201"/>
      <c r="L1434" s="201"/>
      <c r="M1434" s="201"/>
      <c r="N1434" s="744"/>
    </row>
    <row r="1435" spans="1:14" ht="15.75" customHeight="1">
      <c r="A1435" s="254">
        <v>29</v>
      </c>
      <c r="B1435" s="271"/>
      <c r="C1435" s="89"/>
      <c r="D1435" s="310"/>
      <c r="E1435" s="179"/>
      <c r="F1435" s="229" t="s">
        <v>1879</v>
      </c>
      <c r="G1435" s="290"/>
      <c r="H1435" s="164"/>
      <c r="I1435" s="139"/>
      <c r="J1435" s="575"/>
      <c r="K1435" s="342"/>
      <c r="L1435" s="342"/>
      <c r="M1435" s="342"/>
      <c r="N1435" s="742"/>
    </row>
    <row r="1436" spans="1:14" ht="15.75" customHeight="1">
      <c r="A1436" s="253"/>
      <c r="B1436" s="270">
        <v>1</v>
      </c>
      <c r="C1436" s="86">
        <v>1</v>
      </c>
      <c r="D1436" s="309"/>
      <c r="E1436" s="178"/>
      <c r="F1436" s="224"/>
      <c r="G1436" s="288" t="s">
        <v>1880</v>
      </c>
      <c r="H1436" s="162"/>
      <c r="I1436" s="139"/>
      <c r="J1436" s="575"/>
      <c r="K1436" s="342"/>
      <c r="L1436" s="342"/>
      <c r="M1436" s="342"/>
      <c r="N1436" s="742"/>
    </row>
    <row r="1437" spans="1:14" ht="15.75" customHeight="1">
      <c r="A1437" s="253"/>
      <c r="B1437" s="270"/>
      <c r="C1437" s="86"/>
      <c r="D1437" s="309">
        <v>1</v>
      </c>
      <c r="E1437" s="178"/>
      <c r="F1437" s="224"/>
      <c r="G1437" s="287"/>
      <c r="H1437" s="162" t="s">
        <v>1761</v>
      </c>
      <c r="I1437" s="139"/>
      <c r="J1437" s="575"/>
      <c r="K1437" s="342"/>
      <c r="L1437" s="342"/>
      <c r="M1437" s="342"/>
      <c r="N1437" s="742"/>
    </row>
    <row r="1438" spans="1:14" ht="15.75" customHeight="1">
      <c r="A1438" s="253"/>
      <c r="B1438" s="270"/>
      <c r="C1438" s="86"/>
      <c r="D1438" s="309"/>
      <c r="E1438" s="178">
        <v>5</v>
      </c>
      <c r="F1438" s="224"/>
      <c r="G1438" s="287"/>
      <c r="H1438" s="162"/>
      <c r="I1438" s="139" t="s">
        <v>1770</v>
      </c>
      <c r="J1438" s="562">
        <v>200</v>
      </c>
      <c r="K1438" s="346"/>
      <c r="L1438" s="656">
        <v>3338</v>
      </c>
      <c r="M1438" s="330">
        <v>3318</v>
      </c>
      <c r="N1438" s="735">
        <f>M1438/L1438*100</f>
        <v>99.4008388256441</v>
      </c>
    </row>
    <row r="1439" spans="1:14" ht="6.75" customHeight="1">
      <c r="A1439" s="253"/>
      <c r="B1439" s="270"/>
      <c r="C1439" s="86"/>
      <c r="D1439" s="309"/>
      <c r="E1439" s="178"/>
      <c r="F1439" s="224"/>
      <c r="G1439" s="287"/>
      <c r="H1439" s="162"/>
      <c r="I1439" s="139"/>
      <c r="J1439" s="562"/>
      <c r="K1439" s="346"/>
      <c r="L1439" s="826"/>
      <c r="M1439" s="342"/>
      <c r="N1439" s="742"/>
    </row>
    <row r="1440" spans="1:14" s="126" customFormat="1" ht="15.75" customHeight="1">
      <c r="A1440" s="270"/>
      <c r="B1440" s="270"/>
      <c r="C1440" s="270"/>
      <c r="D1440" s="316"/>
      <c r="E1440" s="316"/>
      <c r="F1440" s="322"/>
      <c r="G1440" s="289"/>
      <c r="H1440" s="296"/>
      <c r="I1440" s="289" t="s">
        <v>1791</v>
      </c>
      <c r="J1440" s="577">
        <f>SUM(J1435:J1439)</f>
        <v>200</v>
      </c>
      <c r="K1440" s="577">
        <f>SUM(K1435:K1439)</f>
        <v>0</v>
      </c>
      <c r="L1440" s="791">
        <f>SUM(L1435:L1439)</f>
        <v>3338</v>
      </c>
      <c r="M1440" s="577">
        <f>SUM(M1435:M1439)</f>
        <v>3318</v>
      </c>
      <c r="N1440" s="745">
        <f>M1440/L1440*100</f>
        <v>99.4008388256441</v>
      </c>
    </row>
    <row r="1441" spans="1:14" ht="3" customHeight="1">
      <c r="A1441" s="253"/>
      <c r="B1441" s="270"/>
      <c r="C1441" s="86"/>
      <c r="D1441" s="309"/>
      <c r="E1441" s="178"/>
      <c r="F1441" s="224"/>
      <c r="G1441" s="287"/>
      <c r="H1441" s="162"/>
      <c r="I1441" s="139"/>
      <c r="J1441" s="575"/>
      <c r="K1441" s="342"/>
      <c r="L1441" s="342"/>
      <c r="M1441" s="342"/>
      <c r="N1441" s="742"/>
    </row>
    <row r="1442" spans="1:14" ht="15.75" customHeight="1">
      <c r="A1442" s="253"/>
      <c r="B1442" s="270">
        <v>2</v>
      </c>
      <c r="C1442" s="86">
        <v>1</v>
      </c>
      <c r="D1442" s="309"/>
      <c r="E1442" s="178"/>
      <c r="F1442" s="224"/>
      <c r="G1442" s="288" t="s">
        <v>1759</v>
      </c>
      <c r="H1442" s="162"/>
      <c r="I1442" s="139"/>
      <c r="J1442" s="575"/>
      <c r="K1442" s="342"/>
      <c r="L1442" s="342"/>
      <c r="M1442" s="342"/>
      <c r="N1442" s="742"/>
    </row>
    <row r="1443" spans="1:14" ht="15.75" customHeight="1">
      <c r="A1443" s="253"/>
      <c r="B1443" s="270"/>
      <c r="C1443" s="86"/>
      <c r="D1443" s="309">
        <v>1</v>
      </c>
      <c r="E1443" s="178"/>
      <c r="F1443" s="224"/>
      <c r="G1443" s="287"/>
      <c r="H1443" s="162" t="s">
        <v>1761</v>
      </c>
      <c r="I1443" s="139"/>
      <c r="J1443" s="575"/>
      <c r="K1443" s="342"/>
      <c r="L1443" s="342"/>
      <c r="M1443" s="342"/>
      <c r="N1443" s="742"/>
    </row>
    <row r="1444" spans="1:14" ht="15.75" customHeight="1">
      <c r="A1444" s="253"/>
      <c r="B1444" s="270"/>
      <c r="C1444" s="86"/>
      <c r="D1444" s="309"/>
      <c r="E1444" s="178">
        <v>5</v>
      </c>
      <c r="F1444" s="224"/>
      <c r="G1444" s="287"/>
      <c r="H1444" s="162"/>
      <c r="I1444" s="139" t="s">
        <v>1770</v>
      </c>
      <c r="J1444" s="575">
        <v>10000</v>
      </c>
      <c r="K1444" s="342"/>
      <c r="L1444" s="330">
        <v>84947</v>
      </c>
      <c r="M1444" s="330">
        <v>83452</v>
      </c>
      <c r="N1444" s="735">
        <f>M1444/L1444*100</f>
        <v>98.24007910814979</v>
      </c>
    </row>
    <row r="1445" spans="1:14" ht="6" customHeight="1">
      <c r="A1445" s="253"/>
      <c r="B1445" s="270"/>
      <c r="C1445" s="86"/>
      <c r="D1445" s="309"/>
      <c r="E1445" s="178"/>
      <c r="F1445" s="224"/>
      <c r="G1445" s="287"/>
      <c r="H1445" s="162"/>
      <c r="I1445" s="139"/>
      <c r="J1445" s="575"/>
      <c r="K1445" s="342"/>
      <c r="L1445" s="342"/>
      <c r="M1445" s="342"/>
      <c r="N1445" s="742"/>
    </row>
    <row r="1446" spans="1:14" s="126" customFormat="1" ht="15.75" customHeight="1">
      <c r="A1446" s="270"/>
      <c r="B1446" s="270"/>
      <c r="C1446" s="270"/>
      <c r="D1446" s="316"/>
      <c r="E1446" s="316"/>
      <c r="F1446" s="322"/>
      <c r="G1446" s="289"/>
      <c r="H1446" s="296"/>
      <c r="I1446" s="289" t="s">
        <v>1791</v>
      </c>
      <c r="J1446" s="577">
        <f>SUM(J1441:J1445)</f>
        <v>10000</v>
      </c>
      <c r="K1446" s="577">
        <f>SUM(K1441:K1445)</f>
        <v>0</v>
      </c>
      <c r="L1446" s="577">
        <f>SUM(L1441:L1445)</f>
        <v>84947</v>
      </c>
      <c r="M1446" s="577">
        <f>SUM(M1441:M1445)</f>
        <v>83452</v>
      </c>
      <c r="N1446" s="745">
        <f>M1446/L1446*100</f>
        <v>98.24007910814979</v>
      </c>
    </row>
    <row r="1447" spans="1:14" ht="15.75" customHeight="1">
      <c r="A1447" s="253"/>
      <c r="B1447" s="270"/>
      <c r="C1447" s="86"/>
      <c r="D1447" s="309"/>
      <c r="E1447" s="178"/>
      <c r="F1447" s="224"/>
      <c r="G1447" s="287"/>
      <c r="H1447" s="162"/>
      <c r="I1447" s="140"/>
      <c r="J1447" s="578"/>
      <c r="K1447" s="201"/>
      <c r="L1447" s="201"/>
      <c r="M1447" s="201"/>
      <c r="N1447" s="744"/>
    </row>
    <row r="1448" spans="1:14" ht="15.75" customHeight="1">
      <c r="A1448" s="253"/>
      <c r="B1448" s="270">
        <v>3</v>
      </c>
      <c r="C1448" s="86">
        <v>1</v>
      </c>
      <c r="D1448" s="309"/>
      <c r="E1448" s="178"/>
      <c r="F1448" s="224"/>
      <c r="G1448" s="288" t="s">
        <v>1643</v>
      </c>
      <c r="H1448" s="162"/>
      <c r="I1448" s="139"/>
      <c r="J1448" s="575"/>
      <c r="K1448" s="342"/>
      <c r="L1448" s="342"/>
      <c r="M1448" s="342"/>
      <c r="N1448" s="742"/>
    </row>
    <row r="1449" spans="1:14" ht="15.75" customHeight="1">
      <c r="A1449" s="253"/>
      <c r="B1449" s="270"/>
      <c r="C1449" s="86"/>
      <c r="D1449" s="309">
        <v>1</v>
      </c>
      <c r="E1449" s="178"/>
      <c r="F1449" s="224"/>
      <c r="G1449" s="287"/>
      <c r="H1449" s="162" t="s">
        <v>1761</v>
      </c>
      <c r="I1449" s="139"/>
      <c r="J1449" s="575"/>
      <c r="K1449" s="342"/>
      <c r="L1449" s="342"/>
      <c r="M1449" s="342"/>
      <c r="N1449" s="742"/>
    </row>
    <row r="1450" spans="1:14" ht="15.75" customHeight="1">
      <c r="A1450" s="253"/>
      <c r="B1450" s="270"/>
      <c r="C1450" s="86"/>
      <c r="D1450" s="309"/>
      <c r="E1450" s="178">
        <v>2</v>
      </c>
      <c r="F1450" s="224"/>
      <c r="G1450" s="287"/>
      <c r="H1450" s="162"/>
      <c r="I1450" s="139" t="s">
        <v>1763</v>
      </c>
      <c r="J1450" s="575">
        <v>180</v>
      </c>
      <c r="K1450" s="342">
        <v>165</v>
      </c>
      <c r="L1450" s="330">
        <v>2470</v>
      </c>
      <c r="M1450" s="330">
        <v>2145</v>
      </c>
      <c r="N1450" s="735">
        <f>M1450/L1450*100</f>
        <v>86.8421052631579</v>
      </c>
    </row>
    <row r="1451" spans="1:14" ht="15.75" customHeight="1">
      <c r="A1451" s="253"/>
      <c r="B1451" s="270"/>
      <c r="C1451" s="86"/>
      <c r="D1451" s="309"/>
      <c r="E1451" s="178">
        <v>5</v>
      </c>
      <c r="F1451" s="224"/>
      <c r="G1451" s="287"/>
      <c r="H1451" s="162"/>
      <c r="I1451" s="139" t="s">
        <v>1770</v>
      </c>
      <c r="J1451" s="575">
        <v>1000</v>
      </c>
      <c r="K1451" s="342">
        <v>916</v>
      </c>
      <c r="L1451" s="330">
        <v>12635</v>
      </c>
      <c r="M1451" s="330">
        <v>11915</v>
      </c>
      <c r="N1451" s="735">
        <f>M1451/L1451*100</f>
        <v>94.30154333201425</v>
      </c>
    </row>
    <row r="1452" spans="1:14" ht="3.75" customHeight="1">
      <c r="A1452" s="253"/>
      <c r="B1452" s="270"/>
      <c r="C1452" s="86"/>
      <c r="D1452" s="309"/>
      <c r="E1452" s="178"/>
      <c r="F1452" s="224"/>
      <c r="G1452" s="287"/>
      <c r="H1452" s="162"/>
      <c r="I1452" s="139"/>
      <c r="J1452" s="575"/>
      <c r="K1452" s="342"/>
      <c r="L1452" s="342"/>
      <c r="M1452" s="342"/>
      <c r="N1452" s="742"/>
    </row>
    <row r="1453" spans="1:14" s="126" customFormat="1" ht="15.75" customHeight="1">
      <c r="A1453" s="270"/>
      <c r="B1453" s="270"/>
      <c r="C1453" s="270"/>
      <c r="D1453" s="316"/>
      <c r="E1453" s="316"/>
      <c r="F1453" s="322"/>
      <c r="G1453" s="289"/>
      <c r="H1453" s="296"/>
      <c r="I1453" s="289" t="s">
        <v>1791</v>
      </c>
      <c r="J1453" s="577">
        <f>SUM(J1447:J1452)</f>
        <v>1180</v>
      </c>
      <c r="K1453" s="577">
        <f>SUM(K1447:K1452)</f>
        <v>1081</v>
      </c>
      <c r="L1453" s="577">
        <f>SUM(L1447:L1452)</f>
        <v>15105</v>
      </c>
      <c r="M1453" s="577">
        <f>SUM(M1447:M1452)</f>
        <v>14060</v>
      </c>
      <c r="N1453" s="745">
        <f>M1453/L1453*100</f>
        <v>93.08176100628931</v>
      </c>
    </row>
    <row r="1454" spans="1:14" ht="6.75" customHeight="1">
      <c r="A1454" s="253"/>
      <c r="B1454" s="270"/>
      <c r="C1454" s="86"/>
      <c r="D1454" s="309"/>
      <c r="E1454" s="178"/>
      <c r="F1454" s="224"/>
      <c r="G1454" s="287"/>
      <c r="H1454" s="162"/>
      <c r="I1454" s="140"/>
      <c r="J1454" s="578"/>
      <c r="K1454" s="201"/>
      <c r="L1454" s="201"/>
      <c r="M1454" s="201"/>
      <c r="N1454" s="744"/>
    </row>
    <row r="1455" spans="1:14" ht="15.75" customHeight="1">
      <c r="A1455" s="253"/>
      <c r="B1455" s="270">
        <v>4</v>
      </c>
      <c r="C1455" s="86">
        <v>1</v>
      </c>
      <c r="D1455" s="309"/>
      <c r="E1455" s="178"/>
      <c r="F1455" s="224"/>
      <c r="G1455" s="288" t="s">
        <v>1644</v>
      </c>
      <c r="H1455" s="162"/>
      <c r="I1455" s="139"/>
      <c r="J1455" s="575"/>
      <c r="K1455" s="342"/>
      <c r="L1455" s="342"/>
      <c r="M1455" s="342"/>
      <c r="N1455" s="742"/>
    </row>
    <row r="1456" spans="1:14" ht="15.75" customHeight="1">
      <c r="A1456" s="253"/>
      <c r="B1456" s="270"/>
      <c r="C1456" s="86"/>
      <c r="D1456" s="309">
        <v>1</v>
      </c>
      <c r="E1456" s="178"/>
      <c r="F1456" s="224"/>
      <c r="G1456" s="287"/>
      <c r="H1456" s="162" t="s">
        <v>1761</v>
      </c>
      <c r="I1456" s="139"/>
      <c r="J1456" s="575"/>
      <c r="K1456" s="342"/>
      <c r="L1456" s="342"/>
      <c r="M1456" s="342"/>
      <c r="N1456" s="742"/>
    </row>
    <row r="1457" spans="1:14" ht="15.75" customHeight="1">
      <c r="A1457" s="253"/>
      <c r="B1457" s="270"/>
      <c r="C1457" s="86"/>
      <c r="D1457" s="309"/>
      <c r="E1457" s="178">
        <v>2</v>
      </c>
      <c r="F1457" s="224"/>
      <c r="G1457" s="287"/>
      <c r="H1457" s="162"/>
      <c r="I1457" s="139" t="s">
        <v>1763</v>
      </c>
      <c r="J1457" s="575">
        <v>810</v>
      </c>
      <c r="K1457" s="342">
        <v>53</v>
      </c>
      <c r="L1457" s="330">
        <v>863</v>
      </c>
      <c r="M1457" s="330">
        <v>674</v>
      </c>
      <c r="N1457" s="735">
        <f>M1457/L1457*100</f>
        <v>78.09965237543453</v>
      </c>
    </row>
    <row r="1458" spans="1:14" ht="15.75" customHeight="1">
      <c r="A1458" s="253"/>
      <c r="B1458" s="270"/>
      <c r="C1458" s="86"/>
      <c r="D1458" s="309"/>
      <c r="E1458" s="178">
        <v>5</v>
      </c>
      <c r="F1458" s="224"/>
      <c r="G1458" s="287"/>
      <c r="H1458" s="162"/>
      <c r="I1458" s="139" t="s">
        <v>1770</v>
      </c>
      <c r="J1458" s="575">
        <v>4500</v>
      </c>
      <c r="K1458" s="342">
        <v>296</v>
      </c>
      <c r="L1458" s="330">
        <v>4796</v>
      </c>
      <c r="M1458" s="330">
        <v>3815</v>
      </c>
      <c r="N1458" s="735">
        <f>M1458/L1458*100</f>
        <v>79.54545454545455</v>
      </c>
    </row>
    <row r="1459" spans="1:14" ht="4.5" customHeight="1">
      <c r="A1459" s="253"/>
      <c r="B1459" s="270"/>
      <c r="C1459" s="86"/>
      <c r="D1459" s="309"/>
      <c r="E1459" s="178"/>
      <c r="F1459" s="224"/>
      <c r="G1459" s="287"/>
      <c r="H1459" s="162"/>
      <c r="I1459" s="139"/>
      <c r="J1459" s="575"/>
      <c r="K1459" s="342"/>
      <c r="L1459" s="342"/>
      <c r="M1459" s="342"/>
      <c r="N1459" s="742"/>
    </row>
    <row r="1460" spans="1:14" s="126" customFormat="1" ht="15.75" customHeight="1">
      <c r="A1460" s="270"/>
      <c r="B1460" s="270"/>
      <c r="C1460" s="270"/>
      <c r="D1460" s="316"/>
      <c r="E1460" s="316"/>
      <c r="F1460" s="322"/>
      <c r="G1460" s="289"/>
      <c r="H1460" s="296"/>
      <c r="I1460" s="289" t="s">
        <v>1791</v>
      </c>
      <c r="J1460" s="577">
        <f>SUM(J1454:J1459)</f>
        <v>5310</v>
      </c>
      <c r="K1460" s="577">
        <f>SUM(K1454:K1459)</f>
        <v>349</v>
      </c>
      <c r="L1460" s="577">
        <f>SUM(L1454:L1459)</f>
        <v>5659</v>
      </c>
      <c r="M1460" s="577">
        <f>SUM(M1454:M1459)</f>
        <v>4489</v>
      </c>
      <c r="N1460" s="745">
        <f>M1460/L1460*100</f>
        <v>79.32496907580845</v>
      </c>
    </row>
    <row r="1461" spans="1:14" ht="15.75" customHeight="1">
      <c r="A1461" s="253"/>
      <c r="B1461" s="270"/>
      <c r="C1461" s="86"/>
      <c r="D1461" s="309"/>
      <c r="E1461" s="178"/>
      <c r="F1461" s="224"/>
      <c r="G1461" s="287"/>
      <c r="H1461" s="162"/>
      <c r="I1461" s="140"/>
      <c r="J1461" s="578"/>
      <c r="K1461" s="201"/>
      <c r="L1461" s="201"/>
      <c r="M1461" s="201"/>
      <c r="N1461" s="744"/>
    </row>
    <row r="1462" spans="1:14" ht="15.75" customHeight="1">
      <c r="A1462" s="253"/>
      <c r="B1462" s="270">
        <v>5</v>
      </c>
      <c r="C1462" s="86">
        <v>1</v>
      </c>
      <c r="D1462" s="309"/>
      <c r="E1462" s="178"/>
      <c r="F1462" s="224"/>
      <c r="G1462" s="288" t="s">
        <v>1881</v>
      </c>
      <c r="H1462" s="162"/>
      <c r="I1462" s="139"/>
      <c r="J1462" s="575"/>
      <c r="K1462" s="342"/>
      <c r="L1462" s="342"/>
      <c r="M1462" s="342"/>
      <c r="N1462" s="742"/>
    </row>
    <row r="1463" spans="1:14" ht="15.75" customHeight="1">
      <c r="A1463" s="253"/>
      <c r="B1463" s="270"/>
      <c r="C1463" s="86"/>
      <c r="D1463" s="309">
        <v>1</v>
      </c>
      <c r="E1463" s="178"/>
      <c r="F1463" s="224"/>
      <c r="G1463" s="287"/>
      <c r="H1463" s="162" t="s">
        <v>1761</v>
      </c>
      <c r="I1463" s="139"/>
      <c r="J1463" s="575"/>
      <c r="K1463" s="342"/>
      <c r="L1463" s="342"/>
      <c r="M1463" s="342"/>
      <c r="N1463" s="742"/>
    </row>
    <row r="1464" spans="1:14" ht="15.75" customHeight="1">
      <c r="A1464" s="253"/>
      <c r="B1464" s="270"/>
      <c r="C1464" s="86"/>
      <c r="D1464" s="309"/>
      <c r="E1464" s="178">
        <v>5</v>
      </c>
      <c r="F1464" s="224"/>
      <c r="G1464" s="287"/>
      <c r="H1464" s="162"/>
      <c r="I1464" s="139" t="s">
        <v>1770</v>
      </c>
      <c r="J1464" s="575">
        <v>15032</v>
      </c>
      <c r="K1464" s="575">
        <v>15032</v>
      </c>
      <c r="L1464" s="575">
        <v>15032</v>
      </c>
      <c r="M1464" s="330">
        <v>14810</v>
      </c>
      <c r="N1464" s="735">
        <f>M1464/L1464*100</f>
        <v>98.52315061202768</v>
      </c>
    </row>
    <row r="1465" spans="1:14" ht="15.75" customHeight="1">
      <c r="A1465" s="253"/>
      <c r="B1465" s="270"/>
      <c r="C1465" s="86"/>
      <c r="D1465" s="309"/>
      <c r="E1465" s="178"/>
      <c r="F1465" s="224"/>
      <c r="G1465" s="287"/>
      <c r="H1465" s="162"/>
      <c r="I1465" s="139"/>
      <c r="J1465" s="575"/>
      <c r="K1465" s="342"/>
      <c r="L1465" s="342"/>
      <c r="M1465" s="342"/>
      <c r="N1465" s="742"/>
    </row>
    <row r="1466" spans="1:14" s="126" customFormat="1" ht="15.75" customHeight="1">
      <c r="A1466" s="270"/>
      <c r="B1466" s="270"/>
      <c r="C1466" s="270"/>
      <c r="D1466" s="316"/>
      <c r="E1466" s="316"/>
      <c r="F1466" s="322"/>
      <c r="G1466" s="289"/>
      <c r="H1466" s="296"/>
      <c r="I1466" s="289" t="s">
        <v>1791</v>
      </c>
      <c r="J1466" s="577">
        <f>SUM(J1461:J1465)</f>
        <v>15032</v>
      </c>
      <c r="K1466" s="577">
        <f>SUM(K1461:K1465)</f>
        <v>15032</v>
      </c>
      <c r="L1466" s="577">
        <f>SUM(L1461:L1465)</f>
        <v>15032</v>
      </c>
      <c r="M1466" s="577">
        <f>SUM(M1461:M1465)</f>
        <v>14810</v>
      </c>
      <c r="N1466" s="745">
        <f>M1466/L1466*100</f>
        <v>98.52315061202768</v>
      </c>
    </row>
    <row r="1467" spans="1:14" ht="15.75" customHeight="1">
      <c r="A1467" s="253"/>
      <c r="B1467" s="270"/>
      <c r="C1467" s="86"/>
      <c r="D1467" s="309"/>
      <c r="E1467" s="178"/>
      <c r="F1467" s="224"/>
      <c r="G1467" s="287"/>
      <c r="H1467" s="162"/>
      <c r="I1467" s="140"/>
      <c r="J1467" s="578"/>
      <c r="K1467" s="201"/>
      <c r="L1467" s="201"/>
      <c r="M1467" s="201"/>
      <c r="N1467" s="744"/>
    </row>
    <row r="1468" spans="1:14" ht="14.25" customHeight="1">
      <c r="A1468" s="253"/>
      <c r="B1468" s="270">
        <v>6</v>
      </c>
      <c r="C1468" s="86">
        <v>1</v>
      </c>
      <c r="D1468" s="309"/>
      <c r="E1468" s="178"/>
      <c r="F1468" s="224"/>
      <c r="G1468" s="288" t="s">
        <v>1660</v>
      </c>
      <c r="H1468" s="162"/>
      <c r="I1468" s="139"/>
      <c r="J1468" s="575"/>
      <c r="K1468" s="342"/>
      <c r="L1468" s="342"/>
      <c r="M1468" s="342"/>
      <c r="N1468" s="742"/>
    </row>
    <row r="1469" spans="1:14" ht="14.25" customHeight="1">
      <c r="A1469" s="253"/>
      <c r="B1469" s="270"/>
      <c r="C1469" s="86"/>
      <c r="D1469" s="309">
        <v>1</v>
      </c>
      <c r="E1469" s="178"/>
      <c r="F1469" s="224"/>
      <c r="G1469" s="287"/>
      <c r="H1469" s="162" t="s">
        <v>1761</v>
      </c>
      <c r="I1469" s="139"/>
      <c r="J1469" s="575"/>
      <c r="K1469" s="342"/>
      <c r="L1469" s="342"/>
      <c r="M1469" s="342"/>
      <c r="N1469" s="742"/>
    </row>
    <row r="1470" spans="1:14" ht="14.25" customHeight="1">
      <c r="A1470" s="253"/>
      <c r="B1470" s="270"/>
      <c r="C1470" s="86"/>
      <c r="D1470" s="309"/>
      <c r="E1470" s="178">
        <v>5</v>
      </c>
      <c r="F1470" s="224"/>
      <c r="G1470" s="287"/>
      <c r="H1470" s="162"/>
      <c r="I1470" s="139" t="s">
        <v>1770</v>
      </c>
      <c r="J1470" s="575">
        <v>250</v>
      </c>
      <c r="K1470" s="342"/>
      <c r="L1470" s="330">
        <v>2387</v>
      </c>
      <c r="M1470" s="330">
        <v>2352</v>
      </c>
      <c r="N1470" s="735">
        <f>M1470/L1470*100</f>
        <v>98.53372434017595</v>
      </c>
    </row>
    <row r="1471" spans="1:14" ht="14.25" customHeight="1">
      <c r="A1471" s="253"/>
      <c r="B1471" s="270"/>
      <c r="C1471" s="86"/>
      <c r="D1471" s="309"/>
      <c r="E1471" s="178"/>
      <c r="F1471" s="224"/>
      <c r="G1471" s="287"/>
      <c r="H1471" s="162"/>
      <c r="I1471" s="139"/>
      <c r="J1471" s="575"/>
      <c r="K1471" s="342"/>
      <c r="L1471" s="342"/>
      <c r="M1471" s="342"/>
      <c r="N1471" s="742"/>
    </row>
    <row r="1472" spans="1:14" s="126" customFormat="1" ht="14.25" customHeight="1">
      <c r="A1472" s="270"/>
      <c r="B1472" s="270"/>
      <c r="C1472" s="270"/>
      <c r="D1472" s="316"/>
      <c r="E1472" s="316"/>
      <c r="F1472" s="322"/>
      <c r="G1472" s="289"/>
      <c r="H1472" s="296"/>
      <c r="I1472" s="289" t="s">
        <v>1791</v>
      </c>
      <c r="J1472" s="577">
        <f>SUM(J1467:J1471)</f>
        <v>250</v>
      </c>
      <c r="K1472" s="577">
        <f>SUM(K1467:K1471)</f>
        <v>0</v>
      </c>
      <c r="L1472" s="577">
        <f>SUM(L1467:L1471)</f>
        <v>2387</v>
      </c>
      <c r="M1472" s="577">
        <f>SUM(M1467:M1471)</f>
        <v>2352</v>
      </c>
      <c r="N1472" s="745">
        <f>M1472/L1472*100</f>
        <v>98.53372434017595</v>
      </c>
    </row>
    <row r="1473" spans="1:14" ht="14.25" customHeight="1">
      <c r="A1473" s="253"/>
      <c r="B1473" s="270"/>
      <c r="C1473" s="86"/>
      <c r="D1473" s="309"/>
      <c r="E1473" s="178"/>
      <c r="F1473" s="224"/>
      <c r="G1473" s="287"/>
      <c r="H1473" s="162"/>
      <c r="I1473" s="140"/>
      <c r="J1473" s="578"/>
      <c r="K1473" s="201"/>
      <c r="L1473" s="201"/>
      <c r="M1473" s="201"/>
      <c r="N1473" s="744"/>
    </row>
    <row r="1474" spans="1:14" ht="14.25" customHeight="1">
      <c r="A1474" s="253"/>
      <c r="B1474" s="270">
        <v>7</v>
      </c>
      <c r="C1474" s="86">
        <v>1</v>
      </c>
      <c r="D1474" s="309"/>
      <c r="E1474" s="178"/>
      <c r="F1474" s="224"/>
      <c r="G1474" s="288" t="s">
        <v>1882</v>
      </c>
      <c r="H1474" s="162"/>
      <c r="I1474" s="139"/>
      <c r="J1474" s="575"/>
      <c r="K1474" s="342"/>
      <c r="L1474" s="342"/>
      <c r="M1474" s="342"/>
      <c r="N1474" s="742"/>
    </row>
    <row r="1475" spans="1:14" ht="14.25" customHeight="1">
      <c r="A1475" s="253"/>
      <c r="B1475" s="270"/>
      <c r="C1475" s="86"/>
      <c r="D1475" s="309">
        <v>1</v>
      </c>
      <c r="E1475" s="178"/>
      <c r="F1475" s="224"/>
      <c r="G1475" s="287"/>
      <c r="H1475" s="162" t="s">
        <v>1761</v>
      </c>
      <c r="I1475" s="139"/>
      <c r="J1475" s="575"/>
      <c r="K1475" s="342"/>
      <c r="L1475" s="342"/>
      <c r="M1475" s="342"/>
      <c r="N1475" s="742"/>
    </row>
    <row r="1476" spans="1:14" ht="14.25" customHeight="1">
      <c r="A1476" s="253"/>
      <c r="B1476" s="270"/>
      <c r="C1476" s="86"/>
      <c r="D1476" s="309"/>
      <c r="E1476" s="178">
        <v>2</v>
      </c>
      <c r="F1476" s="224"/>
      <c r="G1476" s="287"/>
      <c r="H1476" s="162"/>
      <c r="I1476" s="139" t="s">
        <v>1763</v>
      </c>
      <c r="J1476" s="562">
        <v>18</v>
      </c>
      <c r="K1476" s="342">
        <v>10</v>
      </c>
      <c r="L1476" s="330">
        <v>75</v>
      </c>
      <c r="M1476" s="330">
        <v>24</v>
      </c>
      <c r="N1476" s="735">
        <f>M1476/L1476*100</f>
        <v>32</v>
      </c>
    </row>
    <row r="1477" spans="1:14" ht="14.25" customHeight="1">
      <c r="A1477" s="253"/>
      <c r="B1477" s="270"/>
      <c r="C1477" s="86"/>
      <c r="D1477" s="309"/>
      <c r="E1477" s="178">
        <v>5</v>
      </c>
      <c r="F1477" s="224"/>
      <c r="G1477" s="287"/>
      <c r="H1477" s="162"/>
      <c r="I1477" s="139" t="s">
        <v>1770</v>
      </c>
      <c r="J1477" s="575">
        <v>100</v>
      </c>
      <c r="K1477" s="342"/>
      <c r="L1477" s="330">
        <v>308</v>
      </c>
      <c r="M1477" s="330">
        <v>238</v>
      </c>
      <c r="N1477" s="735">
        <f>M1477/L1477*100</f>
        <v>77.27272727272727</v>
      </c>
    </row>
    <row r="1478" spans="1:14" ht="14.25" customHeight="1">
      <c r="A1478" s="253"/>
      <c r="B1478" s="270"/>
      <c r="C1478" s="86"/>
      <c r="D1478" s="309"/>
      <c r="E1478" s="178"/>
      <c r="F1478" s="224"/>
      <c r="G1478" s="287"/>
      <c r="H1478" s="162"/>
      <c r="I1478" s="139"/>
      <c r="J1478" s="575"/>
      <c r="K1478" s="342"/>
      <c r="L1478" s="342"/>
      <c r="M1478" s="342"/>
      <c r="N1478" s="742"/>
    </row>
    <row r="1479" spans="1:14" s="126" customFormat="1" ht="14.25" customHeight="1">
      <c r="A1479" s="270"/>
      <c r="B1479" s="270"/>
      <c r="C1479" s="270"/>
      <c r="D1479" s="316"/>
      <c r="E1479" s="316"/>
      <c r="F1479" s="322"/>
      <c r="G1479" s="289"/>
      <c r="H1479" s="296"/>
      <c r="I1479" s="289" t="s">
        <v>1791</v>
      </c>
      <c r="J1479" s="577">
        <f>SUM(J1473:J1478)</f>
        <v>118</v>
      </c>
      <c r="K1479" s="577">
        <f>SUM(K1473:K1478)</f>
        <v>10</v>
      </c>
      <c r="L1479" s="577">
        <f>SUM(L1473:L1478)</f>
        <v>383</v>
      </c>
      <c r="M1479" s="577">
        <f>SUM(M1473:M1478)</f>
        <v>262</v>
      </c>
      <c r="N1479" s="745">
        <f>M1479/L1479*100</f>
        <v>68.40731070496084</v>
      </c>
    </row>
    <row r="1480" spans="1:14" ht="15.75" customHeight="1">
      <c r="A1480" s="253"/>
      <c r="B1480" s="270"/>
      <c r="C1480" s="86"/>
      <c r="D1480" s="309"/>
      <c r="E1480" s="178"/>
      <c r="F1480" s="224"/>
      <c r="G1480" s="287"/>
      <c r="H1480" s="162"/>
      <c r="I1480" s="139"/>
      <c r="J1480" s="575"/>
      <c r="K1480" s="342"/>
      <c r="L1480" s="342"/>
      <c r="M1480" s="342"/>
      <c r="N1480" s="742"/>
    </row>
    <row r="1481" spans="1:14" ht="15.75" customHeight="1">
      <c r="A1481" s="253"/>
      <c r="B1481" s="270">
        <v>8</v>
      </c>
      <c r="C1481" s="86">
        <v>1</v>
      </c>
      <c r="D1481" s="309"/>
      <c r="E1481" s="178"/>
      <c r="F1481" s="224"/>
      <c r="G1481" s="288" t="s">
        <v>1637</v>
      </c>
      <c r="H1481" s="162"/>
      <c r="I1481" s="139"/>
      <c r="J1481" s="575"/>
      <c r="K1481" s="342"/>
      <c r="L1481" s="342"/>
      <c r="M1481" s="342"/>
      <c r="N1481" s="742"/>
    </row>
    <row r="1482" spans="1:14" ht="15.75" customHeight="1">
      <c r="A1482" s="253"/>
      <c r="B1482" s="270"/>
      <c r="C1482" s="86"/>
      <c r="D1482" s="309">
        <v>1</v>
      </c>
      <c r="E1482" s="178"/>
      <c r="F1482" s="224"/>
      <c r="G1482" s="287"/>
      <c r="H1482" s="162" t="s">
        <v>1761</v>
      </c>
      <c r="I1482" s="139"/>
      <c r="J1482" s="575"/>
      <c r="K1482" s="342"/>
      <c r="L1482" s="342"/>
      <c r="M1482" s="342"/>
      <c r="N1482" s="742"/>
    </row>
    <row r="1483" spans="1:14" ht="15.75" customHeight="1">
      <c r="A1483" s="253"/>
      <c r="B1483" s="270"/>
      <c r="C1483" s="86"/>
      <c r="D1483" s="309"/>
      <c r="E1483" s="178">
        <v>5</v>
      </c>
      <c r="F1483" s="224"/>
      <c r="G1483" s="287"/>
      <c r="H1483" s="162"/>
      <c r="I1483" s="139" t="s">
        <v>1770</v>
      </c>
      <c r="J1483" s="575">
        <v>2000</v>
      </c>
      <c r="K1483" s="342"/>
      <c r="L1483" s="330">
        <v>15489</v>
      </c>
      <c r="M1483" s="330">
        <v>14802</v>
      </c>
      <c r="N1483" s="735">
        <f>M1483/L1483*100</f>
        <v>95.56459422816192</v>
      </c>
    </row>
    <row r="1484" spans="1:14" ht="15.75" customHeight="1">
      <c r="A1484" s="253"/>
      <c r="B1484" s="270"/>
      <c r="C1484" s="86"/>
      <c r="D1484" s="309"/>
      <c r="E1484" s="178"/>
      <c r="F1484" s="224"/>
      <c r="G1484" s="287"/>
      <c r="H1484" s="162"/>
      <c r="I1484" s="139"/>
      <c r="J1484" s="575"/>
      <c r="K1484" s="342"/>
      <c r="L1484" s="342"/>
      <c r="M1484" s="342"/>
      <c r="N1484" s="742"/>
    </row>
    <row r="1485" spans="1:14" s="126" customFormat="1" ht="15.75" customHeight="1">
      <c r="A1485" s="270"/>
      <c r="B1485" s="270"/>
      <c r="C1485" s="270"/>
      <c r="D1485" s="316"/>
      <c r="E1485" s="316"/>
      <c r="F1485" s="322"/>
      <c r="G1485" s="289"/>
      <c r="H1485" s="296"/>
      <c r="I1485" s="289" t="s">
        <v>1791</v>
      </c>
      <c r="J1485" s="577">
        <f>SUM(J1480:J1484)</f>
        <v>2000</v>
      </c>
      <c r="K1485" s="577">
        <f>SUM(K1480:K1484)</f>
        <v>0</v>
      </c>
      <c r="L1485" s="577">
        <f>SUM(L1480:L1484)</f>
        <v>15489</v>
      </c>
      <c r="M1485" s="577">
        <f>SUM(M1480:M1484)</f>
        <v>14802</v>
      </c>
      <c r="N1485" s="745">
        <f>M1485/L1485*100</f>
        <v>95.56459422816192</v>
      </c>
    </row>
    <row r="1486" spans="1:14" ht="10.5" customHeight="1">
      <c r="A1486" s="253"/>
      <c r="B1486" s="270"/>
      <c r="C1486" s="86"/>
      <c r="D1486" s="309"/>
      <c r="E1486" s="178"/>
      <c r="F1486" s="224"/>
      <c r="G1486" s="287"/>
      <c r="H1486" s="162"/>
      <c r="I1486" s="140"/>
      <c r="J1486" s="578"/>
      <c r="K1486" s="201"/>
      <c r="L1486" s="201"/>
      <c r="N1486" s="744"/>
    </row>
    <row r="1487" spans="1:14" ht="15.75" customHeight="1">
      <c r="A1487" s="253"/>
      <c r="B1487" s="270">
        <v>9</v>
      </c>
      <c r="C1487" s="86">
        <v>1</v>
      </c>
      <c r="D1487" s="309"/>
      <c r="E1487" s="178"/>
      <c r="F1487" s="224"/>
      <c r="G1487" s="288" t="s">
        <v>1883</v>
      </c>
      <c r="H1487" s="162"/>
      <c r="I1487" s="139"/>
      <c r="J1487" s="575"/>
      <c r="K1487" s="342"/>
      <c r="L1487" s="342"/>
      <c r="M1487" s="342"/>
      <c r="N1487" s="742"/>
    </row>
    <row r="1488" spans="1:14" ht="15.75" customHeight="1">
      <c r="A1488" s="253"/>
      <c r="B1488" s="270"/>
      <c r="C1488" s="86"/>
      <c r="D1488" s="309">
        <v>1</v>
      </c>
      <c r="E1488" s="178"/>
      <c r="F1488" s="224"/>
      <c r="G1488" s="287"/>
      <c r="H1488" s="162" t="s">
        <v>1761</v>
      </c>
      <c r="I1488" s="139"/>
      <c r="J1488" s="575"/>
      <c r="K1488" s="342"/>
      <c r="L1488" s="342"/>
      <c r="M1488" s="342"/>
      <c r="N1488" s="742"/>
    </row>
    <row r="1489" spans="1:14" ht="15.75" customHeight="1">
      <c r="A1489" s="253"/>
      <c r="B1489" s="270"/>
      <c r="C1489" s="86"/>
      <c r="D1489" s="309"/>
      <c r="E1489" s="178">
        <v>5</v>
      </c>
      <c r="F1489" s="224"/>
      <c r="G1489" s="287"/>
      <c r="H1489" s="162"/>
      <c r="I1489" s="139" t="s">
        <v>1770</v>
      </c>
      <c r="J1489" s="575">
        <v>11000</v>
      </c>
      <c r="K1489" s="342">
        <v>2000</v>
      </c>
      <c r="L1489" s="330">
        <v>13094</v>
      </c>
      <c r="M1489" s="330">
        <v>13093</v>
      </c>
      <c r="N1489" s="735">
        <f>M1489/L1489*100</f>
        <v>99.9923629143119</v>
      </c>
    </row>
    <row r="1490" spans="1:14" ht="9.75" customHeight="1">
      <c r="A1490" s="253"/>
      <c r="B1490" s="270"/>
      <c r="C1490" s="86"/>
      <c r="D1490" s="309"/>
      <c r="E1490" s="178"/>
      <c r="F1490" s="224"/>
      <c r="G1490" s="287"/>
      <c r="H1490" s="162"/>
      <c r="I1490" s="139"/>
      <c r="J1490" s="575"/>
      <c r="K1490" s="342"/>
      <c r="L1490" s="342"/>
      <c r="M1490" s="342"/>
      <c r="N1490" s="742"/>
    </row>
    <row r="1491" spans="1:14" s="126" customFormat="1" ht="15.75" customHeight="1">
      <c r="A1491" s="270"/>
      <c r="B1491" s="270"/>
      <c r="C1491" s="270"/>
      <c r="D1491" s="316"/>
      <c r="E1491" s="316"/>
      <c r="F1491" s="322"/>
      <c r="G1491" s="289"/>
      <c r="H1491" s="296"/>
      <c r="I1491" s="289" t="s">
        <v>1791</v>
      </c>
      <c r="J1491" s="577">
        <f>SUM(J1486:J1490)</f>
        <v>11000</v>
      </c>
      <c r="K1491" s="577">
        <f>SUM(K1486:K1490)</f>
        <v>2000</v>
      </c>
      <c r="L1491" s="577">
        <f>SUM(L1486:L1490)</f>
        <v>13094</v>
      </c>
      <c r="M1491" s="577">
        <f>SUM(M1486:M1490)</f>
        <v>13093</v>
      </c>
      <c r="N1491" s="745">
        <f>M1491/L1491*100</f>
        <v>99.9923629143119</v>
      </c>
    </row>
    <row r="1492" spans="1:14" ht="15.75" customHeight="1">
      <c r="A1492" s="253"/>
      <c r="B1492" s="270"/>
      <c r="C1492" s="86"/>
      <c r="D1492" s="309"/>
      <c r="E1492" s="178"/>
      <c r="F1492" s="224"/>
      <c r="G1492" s="287"/>
      <c r="H1492" s="162"/>
      <c r="I1492" s="140"/>
      <c r="J1492" s="578"/>
      <c r="K1492" s="201"/>
      <c r="L1492" s="201"/>
      <c r="M1492" s="201"/>
      <c r="N1492" s="744"/>
    </row>
    <row r="1493" spans="1:14" ht="15" customHeight="1">
      <c r="A1493" s="253"/>
      <c r="B1493" s="270">
        <v>10</v>
      </c>
      <c r="C1493" s="86">
        <v>1</v>
      </c>
      <c r="D1493" s="309"/>
      <c r="E1493" s="178"/>
      <c r="F1493" s="224"/>
      <c r="G1493" s="288" t="s">
        <v>1884</v>
      </c>
      <c r="H1493" s="162"/>
      <c r="I1493" s="139"/>
      <c r="J1493" s="575"/>
      <c r="K1493" s="342"/>
      <c r="L1493" s="342"/>
      <c r="M1493" s="342"/>
      <c r="N1493" s="742"/>
    </row>
    <row r="1494" spans="1:14" ht="15" customHeight="1">
      <c r="A1494" s="253"/>
      <c r="B1494" s="270"/>
      <c r="C1494" s="86"/>
      <c r="D1494" s="309">
        <v>1</v>
      </c>
      <c r="E1494" s="178"/>
      <c r="F1494" s="224"/>
      <c r="G1494" s="287"/>
      <c r="H1494" s="162" t="s">
        <v>1761</v>
      </c>
      <c r="I1494" s="139"/>
      <c r="J1494" s="575"/>
      <c r="K1494" s="342"/>
      <c r="L1494" s="342"/>
      <c r="M1494" s="342"/>
      <c r="N1494" s="742"/>
    </row>
    <row r="1495" spans="1:14" ht="15" customHeight="1">
      <c r="A1495" s="253"/>
      <c r="B1495" s="270"/>
      <c r="C1495" s="86"/>
      <c r="D1495" s="309"/>
      <c r="E1495" s="178">
        <v>5</v>
      </c>
      <c r="F1495" s="224"/>
      <c r="G1495" s="287"/>
      <c r="H1495" s="162"/>
      <c r="I1495" s="139" t="s">
        <v>1770</v>
      </c>
      <c r="J1495" s="575">
        <v>1600</v>
      </c>
      <c r="K1495" s="342"/>
      <c r="L1495" s="330">
        <v>17184</v>
      </c>
      <c r="M1495" s="330">
        <v>17180</v>
      </c>
      <c r="N1495" s="735">
        <f>M1495/L1495*100</f>
        <v>99.97672253258845</v>
      </c>
    </row>
    <row r="1496" spans="1:14" ht="7.5" customHeight="1">
      <c r="A1496" s="253"/>
      <c r="B1496" s="270"/>
      <c r="C1496" s="86"/>
      <c r="D1496" s="309"/>
      <c r="E1496" s="178"/>
      <c r="F1496" s="224"/>
      <c r="G1496" s="287"/>
      <c r="H1496" s="162"/>
      <c r="I1496" s="139"/>
      <c r="J1496" s="575"/>
      <c r="K1496" s="342"/>
      <c r="L1496" s="342"/>
      <c r="M1496" s="342"/>
      <c r="N1496" s="742"/>
    </row>
    <row r="1497" spans="1:14" s="126" customFormat="1" ht="15" customHeight="1">
      <c r="A1497" s="270"/>
      <c r="B1497" s="270"/>
      <c r="C1497" s="270"/>
      <c r="D1497" s="316"/>
      <c r="E1497" s="316"/>
      <c r="F1497" s="322"/>
      <c r="G1497" s="289"/>
      <c r="H1497" s="296"/>
      <c r="I1497" s="289" t="s">
        <v>1791</v>
      </c>
      <c r="J1497" s="577">
        <f>SUM(J1492:J1496)</f>
        <v>1600</v>
      </c>
      <c r="K1497" s="577">
        <f>SUM(K1492:K1496)</f>
        <v>0</v>
      </c>
      <c r="L1497" s="577">
        <f>SUM(L1492:L1496)</f>
        <v>17184</v>
      </c>
      <c r="M1497" s="577">
        <f>SUM(M1492:M1496)</f>
        <v>17180</v>
      </c>
      <c r="N1497" s="745">
        <f>M1497/L1497*100</f>
        <v>99.97672253258845</v>
      </c>
    </row>
    <row r="1498" spans="1:14" ht="14.25" customHeight="1" hidden="1">
      <c r="A1498" s="253"/>
      <c r="B1498" s="270"/>
      <c r="C1498" s="86"/>
      <c r="D1498" s="309"/>
      <c r="E1498" s="178"/>
      <c r="F1498" s="224"/>
      <c r="G1498" s="287"/>
      <c r="H1498" s="162"/>
      <c r="I1498" s="140"/>
      <c r="J1498" s="578"/>
      <c r="K1498" s="201"/>
      <c r="L1498" s="201"/>
      <c r="M1498" s="201"/>
      <c r="N1498" s="744"/>
    </row>
    <row r="1499" spans="1:14" ht="14.25" customHeight="1">
      <c r="A1499" s="253"/>
      <c r="B1499" s="270">
        <v>11</v>
      </c>
      <c r="C1499" s="86">
        <v>1</v>
      </c>
      <c r="D1499" s="309"/>
      <c r="E1499" s="178"/>
      <c r="F1499" s="224"/>
      <c r="G1499" s="288" t="s">
        <v>1661</v>
      </c>
      <c r="H1499" s="162"/>
      <c r="I1499" s="139"/>
      <c r="J1499" s="575"/>
      <c r="K1499" s="342"/>
      <c r="L1499" s="342"/>
      <c r="M1499" s="342"/>
      <c r="N1499" s="742"/>
    </row>
    <row r="1500" spans="1:14" ht="14.25" customHeight="1">
      <c r="A1500" s="253"/>
      <c r="B1500" s="270"/>
      <c r="C1500" s="86"/>
      <c r="D1500" s="309">
        <v>1</v>
      </c>
      <c r="E1500" s="178"/>
      <c r="F1500" s="224"/>
      <c r="G1500" s="287"/>
      <c r="H1500" s="162" t="s">
        <v>1761</v>
      </c>
      <c r="I1500" s="139"/>
      <c r="J1500" s="575"/>
      <c r="K1500" s="342"/>
      <c r="L1500" s="342"/>
      <c r="M1500" s="342"/>
      <c r="N1500" s="742"/>
    </row>
    <row r="1501" spans="1:14" ht="14.25" customHeight="1">
      <c r="A1501" s="253"/>
      <c r="B1501" s="270"/>
      <c r="C1501" s="86"/>
      <c r="D1501" s="309"/>
      <c r="E1501" s="178">
        <v>5</v>
      </c>
      <c r="F1501" s="224"/>
      <c r="G1501" s="287"/>
      <c r="H1501" s="162"/>
      <c r="I1501" s="139" t="s">
        <v>1770</v>
      </c>
      <c r="J1501" s="575">
        <v>4000</v>
      </c>
      <c r="K1501" s="575">
        <v>4000</v>
      </c>
      <c r="L1501" s="575">
        <v>4000</v>
      </c>
      <c r="M1501" s="330">
        <v>2570</v>
      </c>
      <c r="N1501" s="735">
        <f>M1501/L1501*100</f>
        <v>64.25</v>
      </c>
    </row>
    <row r="1502" spans="1:14" ht="8.25" customHeight="1">
      <c r="A1502" s="253"/>
      <c r="B1502" s="270"/>
      <c r="C1502" s="86"/>
      <c r="D1502" s="309"/>
      <c r="E1502" s="178"/>
      <c r="F1502" s="224"/>
      <c r="G1502" s="287"/>
      <c r="H1502" s="162"/>
      <c r="I1502" s="139"/>
      <c r="J1502" s="575"/>
      <c r="K1502" s="342"/>
      <c r="L1502" s="342"/>
      <c r="M1502" s="342"/>
      <c r="N1502" s="742"/>
    </row>
    <row r="1503" spans="1:14" s="126" customFormat="1" ht="14.25" customHeight="1">
      <c r="A1503" s="270"/>
      <c r="B1503" s="270"/>
      <c r="C1503" s="270"/>
      <c r="D1503" s="316"/>
      <c r="E1503" s="316"/>
      <c r="F1503" s="322"/>
      <c r="G1503" s="289"/>
      <c r="H1503" s="296"/>
      <c r="I1503" s="289" t="s">
        <v>1791</v>
      </c>
      <c r="J1503" s="577">
        <f>SUM(J1498:J1502)</f>
        <v>4000</v>
      </c>
      <c r="K1503" s="577">
        <f>SUM(K1498:K1502)</f>
        <v>4000</v>
      </c>
      <c r="L1503" s="577">
        <f>SUM(L1498:L1502)</f>
        <v>4000</v>
      </c>
      <c r="M1503" s="577">
        <f>SUM(M1498:M1502)</f>
        <v>2570</v>
      </c>
      <c r="N1503" s="745">
        <f>M1503/L1503*100</f>
        <v>64.25</v>
      </c>
    </row>
    <row r="1504" spans="1:14" ht="6.75" customHeight="1">
      <c r="A1504" s="253"/>
      <c r="B1504" s="270"/>
      <c r="C1504" s="86"/>
      <c r="D1504" s="309"/>
      <c r="E1504" s="178"/>
      <c r="F1504" s="224"/>
      <c r="G1504" s="287"/>
      <c r="H1504" s="162"/>
      <c r="I1504" s="140"/>
      <c r="J1504" s="578"/>
      <c r="K1504" s="201"/>
      <c r="L1504" s="201"/>
      <c r="M1504" s="201"/>
      <c r="N1504" s="744"/>
    </row>
    <row r="1505" spans="1:14" ht="13.5" customHeight="1">
      <c r="A1505" s="253"/>
      <c r="B1505" s="270">
        <v>12</v>
      </c>
      <c r="C1505" s="86">
        <v>1</v>
      </c>
      <c r="D1505" s="309"/>
      <c r="E1505" s="178"/>
      <c r="F1505" s="224"/>
      <c r="G1505" s="288" t="s">
        <v>1921</v>
      </c>
      <c r="H1505" s="162"/>
      <c r="I1505" s="139"/>
      <c r="J1505" s="575"/>
      <c r="K1505" s="342"/>
      <c r="L1505" s="342"/>
      <c r="M1505" s="342"/>
      <c r="N1505" s="742"/>
    </row>
    <row r="1506" spans="1:14" ht="13.5" customHeight="1">
      <c r="A1506" s="253"/>
      <c r="B1506" s="270"/>
      <c r="C1506" s="86"/>
      <c r="D1506" s="309">
        <v>1</v>
      </c>
      <c r="E1506" s="178"/>
      <c r="F1506" s="224"/>
      <c r="G1506" s="287"/>
      <c r="H1506" s="162" t="s">
        <v>1761</v>
      </c>
      <c r="I1506" s="139"/>
      <c r="J1506" s="575"/>
      <c r="K1506" s="342"/>
      <c r="L1506" s="342"/>
      <c r="M1506" s="342"/>
      <c r="N1506" s="742"/>
    </row>
    <row r="1507" spans="1:14" ht="13.5" customHeight="1">
      <c r="A1507" s="253"/>
      <c r="B1507" s="270"/>
      <c r="C1507" s="86"/>
      <c r="D1507" s="309"/>
      <c r="E1507" s="178">
        <v>1</v>
      </c>
      <c r="F1507" s="224"/>
      <c r="G1507" s="287"/>
      <c r="H1507" s="162"/>
      <c r="I1507" s="139" t="s">
        <v>1762</v>
      </c>
      <c r="J1507" s="575">
        <v>17000</v>
      </c>
      <c r="K1507" s="342"/>
      <c r="L1507" s="330">
        <v>24895</v>
      </c>
      <c r="M1507" s="330">
        <v>24872</v>
      </c>
      <c r="N1507" s="735">
        <f>M1507/L1507*100</f>
        <v>99.90761197027516</v>
      </c>
    </row>
    <row r="1508" spans="1:14" ht="13.5" customHeight="1">
      <c r="A1508" s="253"/>
      <c r="B1508" s="270"/>
      <c r="C1508" s="86"/>
      <c r="D1508" s="309"/>
      <c r="E1508" s="178">
        <v>2</v>
      </c>
      <c r="F1508" s="224"/>
      <c r="G1508" s="287"/>
      <c r="H1508" s="162"/>
      <c r="I1508" s="139" t="s">
        <v>1763</v>
      </c>
      <c r="J1508" s="575">
        <v>6434</v>
      </c>
      <c r="K1508" s="342"/>
      <c r="L1508" s="330">
        <v>9995</v>
      </c>
      <c r="M1508" s="330">
        <v>9722</v>
      </c>
      <c r="N1508" s="735">
        <f>M1508/L1508*100</f>
        <v>97.26863431715857</v>
      </c>
    </row>
    <row r="1509" spans="1:14" ht="13.5" customHeight="1">
      <c r="A1509" s="253"/>
      <c r="B1509" s="270"/>
      <c r="C1509" s="86"/>
      <c r="D1509" s="309"/>
      <c r="E1509" s="178">
        <v>3</v>
      </c>
      <c r="F1509" s="224"/>
      <c r="G1509" s="287"/>
      <c r="H1509" s="162"/>
      <c r="I1509" s="139" t="s">
        <v>1764</v>
      </c>
      <c r="J1509" s="575">
        <v>2500</v>
      </c>
      <c r="K1509" s="342"/>
      <c r="L1509" s="330">
        <v>3300</v>
      </c>
      <c r="M1509" s="330">
        <v>2827</v>
      </c>
      <c r="N1509" s="735">
        <f>M1509/L1509*100</f>
        <v>85.66666666666667</v>
      </c>
    </row>
    <row r="1510" spans="1:14" ht="7.5" customHeight="1">
      <c r="A1510" s="253"/>
      <c r="B1510" s="270"/>
      <c r="C1510" s="86"/>
      <c r="D1510" s="309"/>
      <c r="E1510" s="178"/>
      <c r="F1510" s="224"/>
      <c r="G1510" s="287"/>
      <c r="H1510" s="162"/>
      <c r="I1510" s="139"/>
      <c r="J1510" s="575"/>
      <c r="K1510" s="342"/>
      <c r="L1510" s="342"/>
      <c r="M1510" s="342"/>
      <c r="N1510" s="742"/>
    </row>
    <row r="1511" spans="1:14" s="126" customFormat="1" ht="13.5" customHeight="1">
      <c r="A1511" s="270"/>
      <c r="B1511" s="270"/>
      <c r="C1511" s="270"/>
      <c r="D1511" s="316"/>
      <c r="E1511" s="316"/>
      <c r="F1511" s="322"/>
      <c r="G1511" s="289"/>
      <c r="H1511" s="296"/>
      <c r="I1511" s="289" t="s">
        <v>1791</v>
      </c>
      <c r="J1511" s="577">
        <f>SUM(J1507:J1510)</f>
        <v>25934</v>
      </c>
      <c r="K1511" s="577">
        <f>SUM(K1507:K1510)</f>
        <v>0</v>
      </c>
      <c r="L1511" s="577">
        <f>SUM(L1507:L1510)</f>
        <v>38190</v>
      </c>
      <c r="M1511" s="577">
        <f>SUM(M1507:M1510)</f>
        <v>37421</v>
      </c>
      <c r="N1511" s="745">
        <f>M1511/L1511*100</f>
        <v>97.98638387012308</v>
      </c>
    </row>
    <row r="1512" spans="1:14" ht="13.5" customHeight="1">
      <c r="A1512" s="253"/>
      <c r="B1512" s="270"/>
      <c r="C1512" s="86"/>
      <c r="D1512" s="309"/>
      <c r="E1512" s="178"/>
      <c r="F1512" s="224"/>
      <c r="G1512" s="287"/>
      <c r="H1512" s="162"/>
      <c r="I1512" s="140"/>
      <c r="J1512" s="578"/>
      <c r="K1512" s="201"/>
      <c r="L1512" s="201"/>
      <c r="M1512" s="201"/>
      <c r="N1512" s="744"/>
    </row>
    <row r="1513" spans="1:14" ht="13.5" customHeight="1">
      <c r="A1513" s="253"/>
      <c r="B1513" s="270">
        <v>13</v>
      </c>
      <c r="C1513" s="86">
        <v>1</v>
      </c>
      <c r="D1513" s="309"/>
      <c r="E1513" s="178"/>
      <c r="F1513" s="224"/>
      <c r="G1513" s="288" t="s">
        <v>501</v>
      </c>
      <c r="H1513" s="162"/>
      <c r="I1513" s="139"/>
      <c r="J1513" s="575"/>
      <c r="K1513" s="342"/>
      <c r="L1513" s="342"/>
      <c r="M1513" s="342"/>
      <c r="N1513" s="742"/>
    </row>
    <row r="1514" spans="1:14" ht="13.5" customHeight="1">
      <c r="A1514" s="253"/>
      <c r="B1514" s="270"/>
      <c r="C1514" s="86"/>
      <c r="D1514" s="309">
        <v>1</v>
      </c>
      <c r="E1514" s="178"/>
      <c r="F1514" s="224"/>
      <c r="G1514" s="287"/>
      <c r="H1514" s="162" t="s">
        <v>1761</v>
      </c>
      <c r="I1514" s="139"/>
      <c r="J1514" s="575"/>
      <c r="K1514" s="342"/>
      <c r="L1514" s="342"/>
      <c r="M1514" s="342"/>
      <c r="N1514" s="742"/>
    </row>
    <row r="1515" spans="1:14" ht="13.5" customHeight="1">
      <c r="A1515" s="253"/>
      <c r="B1515" s="270"/>
      <c r="C1515" s="86"/>
      <c r="D1515" s="309"/>
      <c r="E1515" s="178">
        <v>5</v>
      </c>
      <c r="F1515" s="224"/>
      <c r="G1515" s="287"/>
      <c r="H1515" s="162"/>
      <c r="I1515" s="139" t="s">
        <v>1770</v>
      </c>
      <c r="J1515" s="575">
        <v>1000</v>
      </c>
      <c r="K1515" s="342"/>
      <c r="L1515" s="330">
        <v>2701</v>
      </c>
      <c r="M1515" s="330">
        <v>2313</v>
      </c>
      <c r="N1515" s="735">
        <f>M1515/L1515*100</f>
        <v>85.63495001851166</v>
      </c>
    </row>
    <row r="1516" spans="1:14" ht="13.5" customHeight="1">
      <c r="A1516" s="253"/>
      <c r="B1516" s="270"/>
      <c r="C1516" s="86"/>
      <c r="D1516" s="309"/>
      <c r="E1516" s="178"/>
      <c r="F1516" s="224"/>
      <c r="G1516" s="287"/>
      <c r="H1516" s="162"/>
      <c r="I1516" s="139"/>
      <c r="J1516" s="575"/>
      <c r="K1516" s="342"/>
      <c r="L1516" s="342"/>
      <c r="M1516" s="342"/>
      <c r="N1516" s="742"/>
    </row>
    <row r="1517" spans="1:14" s="126" customFormat="1" ht="13.5" customHeight="1">
      <c r="A1517" s="270"/>
      <c r="B1517" s="270"/>
      <c r="C1517" s="270"/>
      <c r="D1517" s="316"/>
      <c r="E1517" s="316"/>
      <c r="F1517" s="322"/>
      <c r="G1517" s="289"/>
      <c r="H1517" s="296"/>
      <c r="I1517" s="289" t="s">
        <v>1791</v>
      </c>
      <c r="J1517" s="577">
        <f>SUM(J1512:J1516)</f>
        <v>1000</v>
      </c>
      <c r="K1517" s="577">
        <f>SUM(K1512:K1516)</f>
        <v>0</v>
      </c>
      <c r="L1517" s="577">
        <f>SUM(L1512:L1516)</f>
        <v>2701</v>
      </c>
      <c r="M1517" s="577">
        <f>SUM(M1512:M1516)</f>
        <v>2313</v>
      </c>
      <c r="N1517" s="745">
        <f>M1517/L1517*100</f>
        <v>85.63495001851166</v>
      </c>
    </row>
    <row r="1518" spans="1:14" ht="13.5" customHeight="1">
      <c r="A1518" s="253"/>
      <c r="B1518" s="270"/>
      <c r="C1518" s="86"/>
      <c r="D1518" s="309"/>
      <c r="E1518" s="178"/>
      <c r="F1518" s="224"/>
      <c r="G1518" s="287"/>
      <c r="H1518" s="162"/>
      <c r="I1518" s="140"/>
      <c r="J1518" s="578"/>
      <c r="K1518" s="201"/>
      <c r="L1518" s="201"/>
      <c r="M1518" s="201"/>
      <c r="N1518" s="744"/>
    </row>
    <row r="1519" spans="1:14" ht="13.5" customHeight="1">
      <c r="A1519" s="253"/>
      <c r="B1519" s="270">
        <v>14</v>
      </c>
      <c r="C1519" s="86">
        <v>2</v>
      </c>
      <c r="D1519" s="309"/>
      <c r="E1519" s="178"/>
      <c r="F1519" s="224"/>
      <c r="G1519" s="288" t="s">
        <v>525</v>
      </c>
      <c r="H1519" s="162"/>
      <c r="I1519" s="139"/>
      <c r="J1519" s="575"/>
      <c r="K1519" s="342"/>
      <c r="L1519" s="342"/>
      <c r="M1519" s="342"/>
      <c r="N1519" s="742"/>
    </row>
    <row r="1520" spans="1:14" ht="13.5" customHeight="1">
      <c r="A1520" s="253"/>
      <c r="B1520" s="270"/>
      <c r="C1520" s="86"/>
      <c r="D1520" s="309">
        <v>1</v>
      </c>
      <c r="E1520" s="178"/>
      <c r="F1520" s="224"/>
      <c r="G1520" s="287"/>
      <c r="H1520" s="162" t="s">
        <v>1761</v>
      </c>
      <c r="I1520" s="139"/>
      <c r="J1520" s="578"/>
      <c r="K1520" s="201"/>
      <c r="L1520" s="201"/>
      <c r="M1520" s="201"/>
      <c r="N1520" s="744"/>
    </row>
    <row r="1521" spans="1:14" ht="13.5" customHeight="1">
      <c r="A1521" s="253"/>
      <c r="B1521" s="270"/>
      <c r="C1521" s="86"/>
      <c r="D1521" s="309"/>
      <c r="E1521" s="178">
        <v>5</v>
      </c>
      <c r="F1521" s="224"/>
      <c r="G1521" s="287"/>
      <c r="H1521" s="162"/>
      <c r="I1521" s="139" t="s">
        <v>1770</v>
      </c>
      <c r="J1521" s="575">
        <v>1750</v>
      </c>
      <c r="K1521" s="575">
        <v>1750</v>
      </c>
      <c r="L1521" s="575">
        <v>1750</v>
      </c>
      <c r="M1521" s="330">
        <v>1723</v>
      </c>
      <c r="N1521" s="735">
        <f>M1521/L1521*100</f>
        <v>98.45714285714286</v>
      </c>
    </row>
    <row r="1522" spans="1:14" ht="13.5" customHeight="1">
      <c r="A1522" s="253"/>
      <c r="B1522" s="270"/>
      <c r="C1522" s="86"/>
      <c r="D1522" s="309"/>
      <c r="E1522" s="178"/>
      <c r="F1522" s="224"/>
      <c r="G1522" s="287"/>
      <c r="H1522" s="162"/>
      <c r="I1522" s="140"/>
      <c r="J1522" s="578"/>
      <c r="K1522" s="201"/>
      <c r="L1522" s="342"/>
      <c r="M1522" s="342"/>
      <c r="N1522" s="742"/>
    </row>
    <row r="1523" spans="1:14" s="126" customFormat="1" ht="13.5" customHeight="1">
      <c r="A1523" s="270"/>
      <c r="B1523" s="270"/>
      <c r="C1523" s="270"/>
      <c r="D1523" s="316"/>
      <c r="E1523" s="316"/>
      <c r="F1523" s="322"/>
      <c r="G1523" s="289"/>
      <c r="H1523" s="296"/>
      <c r="I1523" s="289" t="s">
        <v>1791</v>
      </c>
      <c r="J1523" s="577">
        <f>SUM(J1518:J1522)</f>
        <v>1750</v>
      </c>
      <c r="K1523" s="577">
        <f>SUM(K1518:K1522)</f>
        <v>1750</v>
      </c>
      <c r="L1523" s="577">
        <f>SUM(L1518:L1522)</f>
        <v>1750</v>
      </c>
      <c r="M1523" s="577">
        <f>SUM(M1518:M1522)</f>
        <v>1723</v>
      </c>
      <c r="N1523" s="745">
        <f>M1523/L1523*100</f>
        <v>98.45714285714286</v>
      </c>
    </row>
    <row r="1524" spans="1:14" ht="13.5" customHeight="1">
      <c r="A1524" s="253"/>
      <c r="B1524" s="270"/>
      <c r="C1524" s="86"/>
      <c r="D1524" s="309"/>
      <c r="E1524" s="178"/>
      <c r="F1524" s="224"/>
      <c r="G1524" s="287"/>
      <c r="H1524" s="162"/>
      <c r="I1524" s="140"/>
      <c r="J1524" s="578"/>
      <c r="K1524" s="201"/>
      <c r="L1524" s="201"/>
      <c r="M1524" s="201"/>
      <c r="N1524" s="744"/>
    </row>
    <row r="1525" spans="1:14" ht="13.5" customHeight="1">
      <c r="A1525" s="253"/>
      <c r="B1525" s="270">
        <v>15</v>
      </c>
      <c r="C1525" s="86">
        <v>1</v>
      </c>
      <c r="D1525" s="309"/>
      <c r="E1525" s="178"/>
      <c r="F1525" s="224"/>
      <c r="G1525" s="288" t="s">
        <v>1638</v>
      </c>
      <c r="H1525" s="162"/>
      <c r="I1525" s="139"/>
      <c r="J1525" s="575"/>
      <c r="K1525" s="342"/>
      <c r="L1525" s="342"/>
      <c r="M1525" s="342"/>
      <c r="N1525" s="742"/>
    </row>
    <row r="1526" spans="1:14" ht="13.5" customHeight="1">
      <c r="A1526" s="253"/>
      <c r="B1526" s="270"/>
      <c r="C1526" s="86"/>
      <c r="D1526" s="309">
        <v>1</v>
      </c>
      <c r="E1526" s="178"/>
      <c r="F1526" s="224"/>
      <c r="G1526" s="287"/>
      <c r="H1526" s="162" t="s">
        <v>1761</v>
      </c>
      <c r="I1526" s="139"/>
      <c r="J1526" s="578"/>
      <c r="K1526" s="201"/>
      <c r="L1526" s="201"/>
      <c r="M1526" s="201"/>
      <c r="N1526" s="744"/>
    </row>
    <row r="1527" spans="1:14" ht="13.5" customHeight="1">
      <c r="A1527" s="253"/>
      <c r="B1527" s="270"/>
      <c r="C1527" s="86"/>
      <c r="D1527" s="309"/>
      <c r="E1527" s="178">
        <v>5</v>
      </c>
      <c r="F1527" s="224"/>
      <c r="G1527" s="287"/>
      <c r="H1527" s="162"/>
      <c r="I1527" s="139" t="s">
        <v>1770</v>
      </c>
      <c r="J1527" s="575">
        <v>26000</v>
      </c>
      <c r="K1527" s="575">
        <v>26000</v>
      </c>
      <c r="L1527" s="575">
        <v>25084</v>
      </c>
      <c r="M1527" s="330">
        <v>17561</v>
      </c>
      <c r="N1527" s="735">
        <f>M1527/L1527*100</f>
        <v>70.00877053101578</v>
      </c>
    </row>
    <row r="1528" spans="1:14" ht="13.5" customHeight="1">
      <c r="A1528" s="253"/>
      <c r="B1528" s="270"/>
      <c r="C1528" s="86"/>
      <c r="D1528" s="309"/>
      <c r="E1528" s="178"/>
      <c r="F1528" s="224"/>
      <c r="G1528" s="287"/>
      <c r="H1528" s="162"/>
      <c r="I1528" s="140"/>
      <c r="J1528" s="578"/>
      <c r="K1528" s="201"/>
      <c r="L1528" s="342"/>
      <c r="M1528" s="342"/>
      <c r="N1528" s="742"/>
    </row>
    <row r="1529" spans="1:14" s="126" customFormat="1" ht="13.5" customHeight="1">
      <c r="A1529" s="270"/>
      <c r="B1529" s="270"/>
      <c r="C1529" s="270"/>
      <c r="D1529" s="316"/>
      <c r="E1529" s="316"/>
      <c r="F1529" s="322"/>
      <c r="G1529" s="289"/>
      <c r="H1529" s="296"/>
      <c r="I1529" s="289" t="s">
        <v>1791</v>
      </c>
      <c r="J1529" s="577">
        <f>SUM(J1524:J1528)</f>
        <v>26000</v>
      </c>
      <c r="K1529" s="577">
        <f>SUM(K1524:K1528)</f>
        <v>26000</v>
      </c>
      <c r="L1529" s="577">
        <f>SUM(L1524:L1528)</f>
        <v>25084</v>
      </c>
      <c r="M1529" s="577">
        <f>SUM(M1524:M1528)</f>
        <v>17561</v>
      </c>
      <c r="N1529" s="745">
        <f>M1529/L1529*100</f>
        <v>70.00877053101578</v>
      </c>
    </row>
    <row r="1530" spans="1:14" s="126" customFormat="1" ht="13.5" customHeight="1">
      <c r="A1530" s="270"/>
      <c r="B1530" s="270"/>
      <c r="C1530" s="270"/>
      <c r="D1530" s="316"/>
      <c r="E1530" s="316"/>
      <c r="F1530" s="317"/>
      <c r="G1530" s="287"/>
      <c r="H1530" s="295"/>
      <c r="I1530" s="287"/>
      <c r="J1530" s="628"/>
      <c r="K1530" s="629"/>
      <c r="L1530" s="629"/>
      <c r="M1530" s="629"/>
      <c r="N1530" s="749"/>
    </row>
    <row r="1531" spans="1:14" ht="13.5" customHeight="1">
      <c r="A1531" s="253"/>
      <c r="B1531" s="270">
        <v>16</v>
      </c>
      <c r="C1531" s="86">
        <v>1</v>
      </c>
      <c r="D1531" s="309"/>
      <c r="E1531" s="178"/>
      <c r="F1531" s="224"/>
      <c r="G1531" s="288" t="s">
        <v>1393</v>
      </c>
      <c r="H1531" s="162"/>
      <c r="I1531" s="139"/>
      <c r="J1531" s="575"/>
      <c r="K1531" s="342"/>
      <c r="L1531" s="342"/>
      <c r="M1531" s="342"/>
      <c r="N1531" s="742"/>
    </row>
    <row r="1532" spans="1:14" ht="13.5" customHeight="1">
      <c r="A1532" s="253"/>
      <c r="B1532" s="270"/>
      <c r="C1532" s="86"/>
      <c r="D1532" s="309">
        <v>1</v>
      </c>
      <c r="E1532" s="178"/>
      <c r="F1532" s="224"/>
      <c r="G1532" s="287"/>
      <c r="H1532" s="162" t="s">
        <v>1761</v>
      </c>
      <c r="I1532" s="139"/>
      <c r="J1532" s="578"/>
      <c r="K1532" s="201"/>
      <c r="L1532" s="201"/>
      <c r="M1532" s="201"/>
      <c r="N1532" s="744"/>
    </row>
    <row r="1533" spans="1:14" ht="13.5" customHeight="1">
      <c r="A1533" s="253"/>
      <c r="B1533" s="270"/>
      <c r="C1533" s="86"/>
      <c r="D1533" s="309"/>
      <c r="E1533" s="178">
        <v>5</v>
      </c>
      <c r="F1533" s="224"/>
      <c r="G1533" s="287"/>
      <c r="H1533" s="162"/>
      <c r="I1533" s="139" t="s">
        <v>1770</v>
      </c>
      <c r="J1533" s="575"/>
      <c r="K1533" s="201"/>
      <c r="L1533" s="330">
        <v>6334</v>
      </c>
      <c r="M1533" s="330">
        <v>6333</v>
      </c>
      <c r="N1533" s="735">
        <f>M1533/L1533*100</f>
        <v>99.98421218819071</v>
      </c>
    </row>
    <row r="1534" spans="1:14" ht="13.5" customHeight="1">
      <c r="A1534" s="253"/>
      <c r="B1534" s="270"/>
      <c r="C1534" s="86"/>
      <c r="D1534" s="309"/>
      <c r="E1534" s="178"/>
      <c r="F1534" s="224"/>
      <c r="G1534" s="287"/>
      <c r="H1534" s="162"/>
      <c r="I1534" s="139"/>
      <c r="J1534" s="575"/>
      <c r="K1534" s="201"/>
      <c r="L1534" s="330"/>
      <c r="M1534" s="330"/>
      <c r="N1534" s="735"/>
    </row>
    <row r="1535" spans="1:14" s="126" customFormat="1" ht="13.5" customHeight="1">
      <c r="A1535" s="270"/>
      <c r="B1535" s="270"/>
      <c r="C1535" s="270"/>
      <c r="D1535" s="316"/>
      <c r="E1535" s="316"/>
      <c r="F1535" s="322"/>
      <c r="G1535" s="289"/>
      <c r="H1535" s="296"/>
      <c r="I1535" s="289" t="s">
        <v>1791</v>
      </c>
      <c r="J1535" s="577"/>
      <c r="K1535" s="344">
        <f>SUM(K1530:K1534)</f>
        <v>0</v>
      </c>
      <c r="L1535" s="344">
        <f>SUM(L1533:L1534)</f>
        <v>6334</v>
      </c>
      <c r="M1535" s="344">
        <f>SUM(M1533:M1534)</f>
        <v>6333</v>
      </c>
      <c r="N1535" s="745">
        <f>M1535/L1535*100</f>
        <v>99.98421218819071</v>
      </c>
    </row>
    <row r="1536" spans="1:14" ht="6.75" customHeight="1">
      <c r="A1536" s="253"/>
      <c r="B1536" s="270"/>
      <c r="C1536" s="86"/>
      <c r="D1536" s="309"/>
      <c r="E1536" s="178"/>
      <c r="F1536" s="224"/>
      <c r="G1536" s="287"/>
      <c r="H1536" s="162"/>
      <c r="I1536" s="140"/>
      <c r="J1536" s="578"/>
      <c r="K1536" s="201"/>
      <c r="L1536" s="342"/>
      <c r="M1536" s="342"/>
      <c r="N1536" s="742"/>
    </row>
    <row r="1537" spans="1:14" s="107" customFormat="1" ht="13.5" customHeight="1">
      <c r="A1537" s="253"/>
      <c r="B1537" s="253"/>
      <c r="C1537" s="253"/>
      <c r="D1537" s="321"/>
      <c r="E1537" s="321"/>
      <c r="F1537" s="227"/>
      <c r="G1537" s="227"/>
      <c r="H1537" s="233"/>
      <c r="I1537" s="227" t="s">
        <v>1773</v>
      </c>
      <c r="J1537" s="579">
        <f>SUM(J1437:J1536)/2</f>
        <v>105374</v>
      </c>
      <c r="K1537" s="579">
        <f>SUM(K1437:K1536)/2</f>
        <v>50222</v>
      </c>
      <c r="L1537" s="579">
        <f>SUM(L1437:L1536)/2</f>
        <v>250677</v>
      </c>
      <c r="M1537" s="579">
        <f>SUM(M1437:M1536)/2</f>
        <v>235739</v>
      </c>
      <c r="N1537" s="746">
        <f>M1537/L1537*100</f>
        <v>94.04093714221887</v>
      </c>
    </row>
    <row r="1538" spans="1:14" ht="7.5" customHeight="1">
      <c r="A1538" s="253"/>
      <c r="B1538" s="270"/>
      <c r="C1538" s="86"/>
      <c r="D1538" s="309"/>
      <c r="E1538" s="178"/>
      <c r="F1538" s="225"/>
      <c r="G1538" s="287"/>
      <c r="H1538" s="162"/>
      <c r="I1538" s="140"/>
      <c r="J1538" s="578"/>
      <c r="K1538" s="201"/>
      <c r="L1538" s="201"/>
      <c r="M1538" s="201"/>
      <c r="N1538" s="744"/>
    </row>
    <row r="1539" spans="1:14" ht="13.5" customHeight="1">
      <c r="A1539" s="253">
        <v>30</v>
      </c>
      <c r="B1539" s="270"/>
      <c r="C1539" s="86">
        <v>2</v>
      </c>
      <c r="D1539" s="309"/>
      <c r="E1539" s="178"/>
      <c r="F1539" s="225" t="s">
        <v>1678</v>
      </c>
      <c r="G1539" s="287"/>
      <c r="H1539" s="162"/>
      <c r="I1539" s="139"/>
      <c r="J1539" s="578"/>
      <c r="K1539" s="201"/>
      <c r="L1539" s="201"/>
      <c r="M1539" s="201"/>
      <c r="N1539" s="744"/>
    </row>
    <row r="1540" spans="1:14" ht="13.5" customHeight="1">
      <c r="A1540" s="253"/>
      <c r="B1540" s="270"/>
      <c r="C1540" s="86"/>
      <c r="D1540" s="309">
        <v>1</v>
      </c>
      <c r="E1540" s="178"/>
      <c r="F1540" s="225"/>
      <c r="G1540" s="287"/>
      <c r="H1540" s="162" t="s">
        <v>1761</v>
      </c>
      <c r="I1540" s="142"/>
      <c r="J1540" s="562"/>
      <c r="K1540" s="346"/>
      <c r="L1540" s="346"/>
      <c r="M1540" s="346"/>
      <c r="N1540" s="735"/>
    </row>
    <row r="1541" spans="1:14" ht="13.5" customHeight="1">
      <c r="A1541" s="253"/>
      <c r="B1541" s="270"/>
      <c r="C1541" s="86"/>
      <c r="D1541" s="309"/>
      <c r="E1541" s="178">
        <v>1</v>
      </c>
      <c r="F1541" s="225"/>
      <c r="G1541" s="287"/>
      <c r="H1541" s="162"/>
      <c r="I1541" s="142" t="s">
        <v>1762</v>
      </c>
      <c r="J1541" s="562">
        <v>750</v>
      </c>
      <c r="K1541" s="346"/>
      <c r="L1541" s="330">
        <v>833</v>
      </c>
      <c r="M1541" s="330">
        <v>833</v>
      </c>
      <c r="N1541" s="735">
        <f>M1541/L1541*100</f>
        <v>100</v>
      </c>
    </row>
    <row r="1542" spans="1:14" ht="13.5" customHeight="1">
      <c r="A1542" s="253"/>
      <c r="B1542" s="270"/>
      <c r="C1542" s="86"/>
      <c r="D1542" s="309"/>
      <c r="E1542" s="178">
        <v>2</v>
      </c>
      <c r="F1542" s="225"/>
      <c r="G1542" s="287"/>
      <c r="H1542" s="162"/>
      <c r="I1542" s="142" t="s">
        <v>1763</v>
      </c>
      <c r="J1542" s="562">
        <v>83</v>
      </c>
      <c r="K1542" s="346"/>
      <c r="L1542" s="330">
        <v>133</v>
      </c>
      <c r="M1542" s="330">
        <v>133</v>
      </c>
      <c r="N1542" s="735">
        <f>M1542/L1542*100</f>
        <v>100</v>
      </c>
    </row>
    <row r="1543" spans="1:14" ht="13.5" customHeight="1">
      <c r="A1543" s="253"/>
      <c r="B1543" s="270"/>
      <c r="C1543" s="86"/>
      <c r="D1543" s="309"/>
      <c r="E1543" s="178">
        <v>3</v>
      </c>
      <c r="F1543" s="225"/>
      <c r="G1543" s="287"/>
      <c r="H1543" s="162"/>
      <c r="I1543" s="139" t="s">
        <v>1764</v>
      </c>
      <c r="J1543" s="562">
        <v>94</v>
      </c>
      <c r="K1543" s="346"/>
      <c r="L1543" s="330">
        <v>73</v>
      </c>
      <c r="M1543" s="330">
        <v>73</v>
      </c>
      <c r="N1543" s="735">
        <f>M1543/L1543*100</f>
        <v>100</v>
      </c>
    </row>
    <row r="1544" spans="1:14" ht="14.25" customHeight="1">
      <c r="A1544" s="253"/>
      <c r="B1544" s="270"/>
      <c r="C1544" s="86"/>
      <c r="D1544" s="309"/>
      <c r="E1544" s="178"/>
      <c r="F1544" s="225"/>
      <c r="G1544" s="287"/>
      <c r="H1544" s="162"/>
      <c r="I1544" s="139"/>
      <c r="J1544" s="578"/>
      <c r="K1544" s="201"/>
      <c r="L1544" s="201"/>
      <c r="M1544" s="201"/>
      <c r="N1544" s="735"/>
    </row>
    <row r="1545" spans="1:14" s="107" customFormat="1" ht="13.5" customHeight="1">
      <c r="A1545" s="253"/>
      <c r="B1545" s="253"/>
      <c r="C1545" s="253"/>
      <c r="D1545" s="321"/>
      <c r="E1545" s="321"/>
      <c r="F1545" s="231"/>
      <c r="G1545" s="234"/>
      <c r="H1545" s="324"/>
      <c r="I1545" s="227" t="s">
        <v>1773</v>
      </c>
      <c r="J1545" s="579">
        <f>SUM(J1538:J1544)</f>
        <v>927</v>
      </c>
      <c r="K1545" s="579">
        <f>SUM(K1538:K1544)</f>
        <v>0</v>
      </c>
      <c r="L1545" s="579">
        <f>SUM(L1538:L1544)</f>
        <v>1039</v>
      </c>
      <c r="M1545" s="579">
        <f>SUM(M1538:M1544)</f>
        <v>1039</v>
      </c>
      <c r="N1545" s="746">
        <f>M1545/L1545*100</f>
        <v>100</v>
      </c>
    </row>
    <row r="1546" spans="1:14" ht="9.75" customHeight="1">
      <c r="A1546" s="253"/>
      <c r="B1546" s="270"/>
      <c r="C1546" s="86"/>
      <c r="D1546" s="309"/>
      <c r="E1546" s="178"/>
      <c r="F1546" s="225"/>
      <c r="G1546" s="287"/>
      <c r="H1546" s="162"/>
      <c r="I1546" s="140"/>
      <c r="J1546" s="578"/>
      <c r="K1546" s="201"/>
      <c r="L1546" s="201"/>
      <c r="M1546" s="201"/>
      <c r="N1546" s="744"/>
    </row>
    <row r="1547" spans="1:14" ht="12.75" customHeight="1">
      <c r="A1547" s="253">
        <v>31</v>
      </c>
      <c r="B1547" s="270"/>
      <c r="C1547" s="86">
        <v>1</v>
      </c>
      <c r="D1547" s="309"/>
      <c r="E1547" s="178"/>
      <c r="F1547" s="225" t="s">
        <v>1517</v>
      </c>
      <c r="G1547" s="287"/>
      <c r="H1547" s="162"/>
      <c r="I1547" s="140"/>
      <c r="J1547" s="578"/>
      <c r="K1547" s="201"/>
      <c r="L1547" s="201"/>
      <c r="M1547" s="201"/>
      <c r="N1547" s="744"/>
    </row>
    <row r="1548" spans="1:14" ht="12.75" customHeight="1">
      <c r="A1548" s="253"/>
      <c r="B1548" s="270"/>
      <c r="C1548" s="86"/>
      <c r="D1548" s="309">
        <v>1</v>
      </c>
      <c r="E1548" s="178"/>
      <c r="F1548" s="225"/>
      <c r="G1548" s="287"/>
      <c r="H1548" s="162" t="s">
        <v>1761</v>
      </c>
      <c r="I1548" s="140"/>
      <c r="J1548" s="578"/>
      <c r="K1548" s="201"/>
      <c r="L1548" s="201"/>
      <c r="M1548" s="201"/>
      <c r="N1548" s="744"/>
    </row>
    <row r="1549" spans="1:14" ht="12.75" customHeight="1">
      <c r="A1549" s="253"/>
      <c r="B1549" s="270"/>
      <c r="C1549" s="86"/>
      <c r="D1549" s="309"/>
      <c r="E1549" s="178">
        <v>3</v>
      </c>
      <c r="F1549" s="225"/>
      <c r="G1549" s="287"/>
      <c r="H1549" s="162"/>
      <c r="I1549" s="139" t="s">
        <v>1764</v>
      </c>
      <c r="J1549" s="562">
        <v>5400</v>
      </c>
      <c r="K1549" s="346">
        <v>451</v>
      </c>
      <c r="L1549" s="330">
        <v>5851</v>
      </c>
      <c r="M1549" s="330">
        <v>5400</v>
      </c>
      <c r="N1549" s="735">
        <f>M1549/L1549*100</f>
        <v>92.29191591180995</v>
      </c>
    </row>
    <row r="1550" spans="1:14" ht="18" customHeight="1">
      <c r="A1550" s="253"/>
      <c r="B1550" s="270"/>
      <c r="C1550" s="86"/>
      <c r="D1550" s="309"/>
      <c r="E1550" s="178"/>
      <c r="F1550" s="225"/>
      <c r="G1550" s="287"/>
      <c r="H1550" s="162"/>
      <c r="I1550" s="140"/>
      <c r="J1550" s="578"/>
      <c r="K1550" s="201"/>
      <c r="L1550" s="201"/>
      <c r="M1550" s="201"/>
      <c r="N1550" s="744"/>
    </row>
    <row r="1551" spans="1:14" s="107" customFormat="1" ht="12.75" customHeight="1">
      <c r="A1551" s="253"/>
      <c r="B1551" s="253"/>
      <c r="C1551" s="253"/>
      <c r="D1551" s="321"/>
      <c r="E1551" s="321"/>
      <c r="F1551" s="231"/>
      <c r="G1551" s="234"/>
      <c r="H1551" s="324"/>
      <c r="I1551" s="227" t="s">
        <v>1773</v>
      </c>
      <c r="J1551" s="579">
        <f>SUM(J1546:J1550)</f>
        <v>5400</v>
      </c>
      <c r="K1551" s="579">
        <f>SUM(K1546:K1550)</f>
        <v>451</v>
      </c>
      <c r="L1551" s="579">
        <f>SUM(L1546:L1550)</f>
        <v>5851</v>
      </c>
      <c r="M1551" s="579">
        <f>SUM(M1546:M1550)</f>
        <v>5400</v>
      </c>
      <c r="N1551" s="746">
        <f>M1551/L1551*100</f>
        <v>92.29191591180995</v>
      </c>
    </row>
    <row r="1552" spans="1:14" ht="13.5" customHeight="1">
      <c r="A1552" s="253"/>
      <c r="B1552" s="270"/>
      <c r="C1552" s="86"/>
      <c r="D1552" s="309"/>
      <c r="E1552" s="178"/>
      <c r="F1552" s="225"/>
      <c r="G1552" s="287"/>
      <c r="H1552" s="162"/>
      <c r="I1552" s="140"/>
      <c r="J1552" s="578"/>
      <c r="K1552" s="201"/>
      <c r="L1552" s="201"/>
      <c r="M1552" s="201"/>
      <c r="N1552" s="744"/>
    </row>
    <row r="1553" spans="1:14" ht="12.75" customHeight="1">
      <c r="A1553" s="254">
        <v>32</v>
      </c>
      <c r="B1553" s="271"/>
      <c r="C1553" s="89">
        <v>1</v>
      </c>
      <c r="D1553" s="310"/>
      <c r="E1553" s="179"/>
      <c r="F1553" s="229" t="s">
        <v>1856</v>
      </c>
      <c r="G1553" s="290"/>
      <c r="H1553" s="164"/>
      <c r="I1553" s="139"/>
      <c r="J1553" s="575"/>
      <c r="K1553" s="342"/>
      <c r="L1553" s="342"/>
      <c r="M1553" s="342"/>
      <c r="N1553" s="742"/>
    </row>
    <row r="1554" spans="1:14" ht="12.75" customHeight="1">
      <c r="A1554" s="254"/>
      <c r="B1554" s="271"/>
      <c r="C1554" s="89"/>
      <c r="D1554" s="310">
        <v>1</v>
      </c>
      <c r="E1554" s="179"/>
      <c r="F1554" s="230"/>
      <c r="G1554" s="290"/>
      <c r="H1554" s="162" t="s">
        <v>1761</v>
      </c>
      <c r="I1554" s="142"/>
      <c r="J1554" s="575"/>
      <c r="K1554" s="342"/>
      <c r="L1554" s="342"/>
      <c r="M1554" s="342"/>
      <c r="N1554" s="742"/>
    </row>
    <row r="1555" spans="1:14" ht="12.75" customHeight="1">
      <c r="A1555" s="254"/>
      <c r="B1555" s="271"/>
      <c r="C1555" s="89"/>
      <c r="D1555" s="310"/>
      <c r="E1555" s="179">
        <v>1</v>
      </c>
      <c r="F1555" s="230"/>
      <c r="G1555" s="290"/>
      <c r="H1555" s="164"/>
      <c r="I1555" s="139" t="s">
        <v>1762</v>
      </c>
      <c r="J1555" s="575">
        <v>180</v>
      </c>
      <c r="K1555" s="342"/>
      <c r="L1555" s="330">
        <v>208</v>
      </c>
      <c r="M1555" s="330">
        <v>208</v>
      </c>
      <c r="N1555" s="735">
        <f>M1555/L1555*100</f>
        <v>100</v>
      </c>
    </row>
    <row r="1556" spans="1:14" ht="12.75" customHeight="1">
      <c r="A1556" s="254"/>
      <c r="B1556" s="271"/>
      <c r="C1556" s="89"/>
      <c r="D1556" s="310"/>
      <c r="E1556" s="179">
        <v>2</v>
      </c>
      <c r="F1556" s="230"/>
      <c r="G1556" s="290"/>
      <c r="H1556" s="164"/>
      <c r="I1556" s="139" t="s">
        <v>1763</v>
      </c>
      <c r="J1556" s="575">
        <v>47</v>
      </c>
      <c r="K1556" s="342"/>
      <c r="L1556" s="330">
        <v>55</v>
      </c>
      <c r="M1556" s="330">
        <v>55</v>
      </c>
      <c r="N1556" s="735">
        <f>M1556/L1556*100</f>
        <v>100</v>
      </c>
    </row>
    <row r="1557" spans="1:14" ht="12.75" customHeight="1">
      <c r="A1557" s="254"/>
      <c r="B1557" s="271"/>
      <c r="C1557" s="89"/>
      <c r="D1557" s="310"/>
      <c r="E1557" s="179">
        <v>3</v>
      </c>
      <c r="F1557" s="230"/>
      <c r="G1557" s="290"/>
      <c r="H1557" s="164"/>
      <c r="I1557" s="139" t="s">
        <v>1764</v>
      </c>
      <c r="J1557" s="575">
        <v>673</v>
      </c>
      <c r="K1557" s="342"/>
      <c r="L1557" s="330">
        <v>637</v>
      </c>
      <c r="M1557" s="330">
        <v>496</v>
      </c>
      <c r="N1557" s="735">
        <f>M1557/L1557*100</f>
        <v>77.86499215070644</v>
      </c>
    </row>
    <row r="1558" spans="1:14" ht="15" customHeight="1">
      <c r="A1558" s="254"/>
      <c r="B1558" s="271"/>
      <c r="C1558" s="89"/>
      <c r="D1558" s="310"/>
      <c r="E1558" s="179"/>
      <c r="F1558" s="230"/>
      <c r="G1558" s="290"/>
      <c r="H1558" s="164"/>
      <c r="I1558" s="142"/>
      <c r="J1558" s="575"/>
      <c r="K1558" s="342"/>
      <c r="L1558" s="342"/>
      <c r="M1558" s="342"/>
      <c r="N1558" s="742"/>
    </row>
    <row r="1559" spans="1:14" s="107" customFormat="1" ht="15.75" customHeight="1">
      <c r="A1559" s="254"/>
      <c r="B1559" s="254"/>
      <c r="C1559" s="254"/>
      <c r="D1559" s="325"/>
      <c r="E1559" s="325"/>
      <c r="F1559" s="233"/>
      <c r="G1559" s="227"/>
      <c r="H1559" s="233"/>
      <c r="I1559" s="227" t="s">
        <v>1773</v>
      </c>
      <c r="J1559" s="579">
        <f>SUM(J1555:J1558)</f>
        <v>900</v>
      </c>
      <c r="K1559" s="579">
        <f>SUM(K1555:K1558)</f>
        <v>0</v>
      </c>
      <c r="L1559" s="579">
        <f>SUM(L1555:L1558)</f>
        <v>900</v>
      </c>
      <c r="M1559" s="579">
        <f>SUM(M1555:M1558)</f>
        <v>759</v>
      </c>
      <c r="N1559" s="746">
        <f>M1559/L1559*100</f>
        <v>84.33333333333334</v>
      </c>
    </row>
    <row r="1560" spans="1:14" ht="12.75" customHeight="1">
      <c r="A1560" s="254"/>
      <c r="B1560" s="271"/>
      <c r="C1560" s="89"/>
      <c r="D1560" s="310"/>
      <c r="E1560" s="179"/>
      <c r="F1560" s="228"/>
      <c r="G1560" s="287"/>
      <c r="H1560" s="162"/>
      <c r="I1560" s="140"/>
      <c r="J1560" s="578"/>
      <c r="K1560" s="201"/>
      <c r="L1560" s="201"/>
      <c r="M1560" s="201"/>
      <c r="N1560" s="744"/>
    </row>
    <row r="1561" spans="1:14" ht="15" customHeight="1">
      <c r="A1561" s="253">
        <v>33</v>
      </c>
      <c r="B1561" s="270"/>
      <c r="C1561" s="86">
        <v>2</v>
      </c>
      <c r="D1561" s="309"/>
      <c r="E1561" s="178"/>
      <c r="F1561" s="225" t="s">
        <v>1682</v>
      </c>
      <c r="G1561" s="287"/>
      <c r="H1561" s="162"/>
      <c r="I1561" s="139"/>
      <c r="J1561" s="578"/>
      <c r="K1561" s="201"/>
      <c r="L1561" s="201"/>
      <c r="M1561" s="201"/>
      <c r="N1561" s="744"/>
    </row>
    <row r="1562" spans="1:14" ht="12.75" customHeight="1">
      <c r="A1562" s="253"/>
      <c r="B1562" s="270"/>
      <c r="C1562" s="86"/>
      <c r="D1562" s="309">
        <v>1</v>
      </c>
      <c r="E1562" s="178"/>
      <c r="F1562" s="225"/>
      <c r="G1562" s="287"/>
      <c r="H1562" s="162" t="s">
        <v>1761</v>
      </c>
      <c r="I1562" s="142"/>
      <c r="J1562" s="562"/>
      <c r="K1562" s="346"/>
      <c r="L1562" s="346"/>
      <c r="M1562" s="346"/>
      <c r="N1562" s="735"/>
    </row>
    <row r="1563" spans="1:14" ht="12.75" customHeight="1">
      <c r="A1563" s="253"/>
      <c r="B1563" s="270"/>
      <c r="C1563" s="86"/>
      <c r="D1563" s="309"/>
      <c r="E1563" s="178">
        <v>3</v>
      </c>
      <c r="F1563" s="225"/>
      <c r="G1563" s="287"/>
      <c r="H1563" s="162"/>
      <c r="I1563" s="139" t="s">
        <v>1764</v>
      </c>
      <c r="J1563" s="562">
        <v>1000</v>
      </c>
      <c r="K1563" s="346">
        <v>230</v>
      </c>
      <c r="L1563" s="330">
        <v>1230</v>
      </c>
      <c r="M1563" s="330">
        <v>436</v>
      </c>
      <c r="N1563" s="735">
        <f>M1563/L1563*100</f>
        <v>35.44715447154472</v>
      </c>
    </row>
    <row r="1564" spans="1:14" ht="15.75" customHeight="1">
      <c r="A1564" s="253"/>
      <c r="B1564" s="270"/>
      <c r="C1564" s="86"/>
      <c r="D1564" s="309"/>
      <c r="E1564" s="178"/>
      <c r="F1564" s="225"/>
      <c r="G1564" s="287"/>
      <c r="H1564" s="162"/>
      <c r="I1564" s="139"/>
      <c r="J1564" s="578"/>
      <c r="K1564" s="201"/>
      <c r="L1564" s="342"/>
      <c r="M1564" s="342"/>
      <c r="N1564" s="742"/>
    </row>
    <row r="1565" spans="1:14" s="107" customFormat="1" ht="12.75" customHeight="1">
      <c r="A1565" s="253"/>
      <c r="B1565" s="253"/>
      <c r="C1565" s="253"/>
      <c r="D1565" s="321"/>
      <c r="E1565" s="321"/>
      <c r="F1565" s="231"/>
      <c r="G1565" s="234"/>
      <c r="H1565" s="324"/>
      <c r="I1565" s="227" t="s">
        <v>1773</v>
      </c>
      <c r="J1565" s="579">
        <f>SUM(J1561:J1564)</f>
        <v>1000</v>
      </c>
      <c r="K1565" s="579">
        <f>SUM(K1561:K1564)</f>
        <v>230</v>
      </c>
      <c r="L1565" s="579">
        <f>SUM(L1561:L1564)</f>
        <v>1230</v>
      </c>
      <c r="M1565" s="579">
        <f>SUM(M1561:M1564)</f>
        <v>436</v>
      </c>
      <c r="N1565" s="746">
        <f>M1565/L1565*100</f>
        <v>35.44715447154472</v>
      </c>
    </row>
    <row r="1566" spans="1:14" ht="12.75" customHeight="1">
      <c r="A1566" s="253"/>
      <c r="B1566" s="270"/>
      <c r="C1566" s="86"/>
      <c r="D1566" s="309"/>
      <c r="E1566" s="178"/>
      <c r="F1566" s="225"/>
      <c r="G1566" s="287"/>
      <c r="H1566" s="162"/>
      <c r="I1566" s="140"/>
      <c r="J1566" s="578"/>
      <c r="K1566" s="201"/>
      <c r="L1566" s="201"/>
      <c r="M1566" s="201"/>
      <c r="N1566" s="744"/>
    </row>
    <row r="1567" spans="1:14" ht="12.75" customHeight="1">
      <c r="A1567" s="253">
        <v>34</v>
      </c>
      <c r="B1567" s="270"/>
      <c r="C1567" s="86"/>
      <c r="D1567" s="309"/>
      <c r="E1567" s="178"/>
      <c r="F1567" s="225" t="s">
        <v>1619</v>
      </c>
      <c r="G1567" s="287"/>
      <c r="H1567" s="162"/>
      <c r="I1567" s="139"/>
      <c r="J1567" s="578"/>
      <c r="K1567" s="201"/>
      <c r="L1567" s="201"/>
      <c r="M1567" s="201"/>
      <c r="N1567" s="744"/>
    </row>
    <row r="1568" spans="1:14" ht="12.75" customHeight="1">
      <c r="A1568" s="253"/>
      <c r="B1568" s="270">
        <v>1</v>
      </c>
      <c r="C1568" s="86">
        <v>1</v>
      </c>
      <c r="D1568" s="309"/>
      <c r="E1568" s="178"/>
      <c r="F1568" s="225"/>
      <c r="G1568" s="287" t="s">
        <v>1679</v>
      </c>
      <c r="H1568" s="162"/>
      <c r="I1568" s="139"/>
      <c r="J1568" s="578"/>
      <c r="K1568" s="201"/>
      <c r="L1568" s="201"/>
      <c r="M1568" s="201"/>
      <c r="N1568" s="744"/>
    </row>
    <row r="1569" spans="1:14" ht="12.75" customHeight="1">
      <c r="A1569" s="253"/>
      <c r="B1569" s="270"/>
      <c r="C1569" s="86"/>
      <c r="D1569" s="309">
        <v>1</v>
      </c>
      <c r="E1569" s="178"/>
      <c r="F1569" s="225"/>
      <c r="G1569" s="287"/>
      <c r="H1569" s="162" t="s">
        <v>1761</v>
      </c>
      <c r="I1569" s="142"/>
      <c r="J1569" s="562"/>
      <c r="K1569" s="346"/>
      <c r="L1569" s="346"/>
      <c r="M1569" s="346"/>
      <c r="N1569" s="735"/>
    </row>
    <row r="1570" spans="1:14" ht="12.75" customHeight="1">
      <c r="A1570" s="253"/>
      <c r="B1570" s="270"/>
      <c r="C1570" s="86"/>
      <c r="D1570" s="309"/>
      <c r="E1570" s="178">
        <v>1</v>
      </c>
      <c r="F1570" s="225"/>
      <c r="G1570" s="287"/>
      <c r="H1570" s="162"/>
      <c r="I1570" s="142" t="s">
        <v>1762</v>
      </c>
      <c r="J1570" s="562">
        <v>31398</v>
      </c>
      <c r="K1570" s="346">
        <v>822</v>
      </c>
      <c r="L1570" s="330">
        <v>33738</v>
      </c>
      <c r="M1570" s="330">
        <v>33738</v>
      </c>
      <c r="N1570" s="735">
        <f>M1570/L1570*100</f>
        <v>100</v>
      </c>
    </row>
    <row r="1571" spans="1:14" ht="12.75" customHeight="1">
      <c r="A1571" s="253"/>
      <c r="B1571" s="270"/>
      <c r="C1571" s="86"/>
      <c r="D1571" s="309"/>
      <c r="E1571" s="178">
        <v>2</v>
      </c>
      <c r="F1571" s="225"/>
      <c r="G1571" s="287"/>
      <c r="H1571" s="162"/>
      <c r="I1571" s="139" t="s">
        <v>1763</v>
      </c>
      <c r="J1571" s="562">
        <v>10148</v>
      </c>
      <c r="K1571" s="346">
        <v>16</v>
      </c>
      <c r="L1571" s="330">
        <v>10666</v>
      </c>
      <c r="M1571" s="330">
        <v>10665</v>
      </c>
      <c r="N1571" s="735">
        <f>M1571/L1571*100</f>
        <v>99.99062441402587</v>
      </c>
    </row>
    <row r="1572" spans="1:14" ht="12.75" customHeight="1">
      <c r="A1572" s="253"/>
      <c r="B1572" s="270"/>
      <c r="C1572" s="86"/>
      <c r="D1572" s="309"/>
      <c r="E1572" s="178">
        <v>3</v>
      </c>
      <c r="F1572" s="225"/>
      <c r="G1572" s="287"/>
      <c r="H1572" s="162"/>
      <c r="I1572" s="139" t="s">
        <v>1764</v>
      </c>
      <c r="J1572" s="562">
        <v>7500</v>
      </c>
      <c r="K1572" s="346">
        <v>500</v>
      </c>
      <c r="L1572" s="330">
        <v>8226</v>
      </c>
      <c r="M1572" s="330">
        <v>8220</v>
      </c>
      <c r="N1572" s="735">
        <f>M1572/L1572*100</f>
        <v>99.927060539752</v>
      </c>
    </row>
    <row r="1573" spans="1:14" ht="10.5" customHeight="1">
      <c r="A1573" s="253"/>
      <c r="B1573" s="270"/>
      <c r="C1573" s="86"/>
      <c r="D1573" s="309"/>
      <c r="E1573" s="178"/>
      <c r="F1573" s="225"/>
      <c r="G1573" s="287"/>
      <c r="H1573" s="162"/>
      <c r="I1573" s="140"/>
      <c r="J1573" s="578"/>
      <c r="K1573" s="201"/>
      <c r="L1573" s="342"/>
      <c r="M1573" s="342"/>
      <c r="N1573" s="742"/>
    </row>
    <row r="1574" spans="1:14" s="126" customFormat="1" ht="14.25" customHeight="1">
      <c r="A1574" s="270"/>
      <c r="B1574" s="270"/>
      <c r="C1574" s="270"/>
      <c r="D1574" s="316"/>
      <c r="E1574" s="316"/>
      <c r="F1574" s="289"/>
      <c r="G1574" s="289"/>
      <c r="H1574" s="296"/>
      <c r="I1574" s="289" t="s">
        <v>1791</v>
      </c>
      <c r="J1574" s="577">
        <f>SUM(J1566:J1573)</f>
        <v>49046</v>
      </c>
      <c r="K1574" s="577">
        <f>SUM(K1566:K1573)</f>
        <v>1338</v>
      </c>
      <c r="L1574" s="577">
        <f>SUM(L1566:L1573)</f>
        <v>52630</v>
      </c>
      <c r="M1574" s="577">
        <f>SUM(M1566:M1573)</f>
        <v>52623</v>
      </c>
      <c r="N1574" s="745">
        <f>M1574/L1574*100</f>
        <v>99.98669960098803</v>
      </c>
    </row>
    <row r="1575" spans="1:14" ht="15.75" customHeight="1">
      <c r="A1575" s="253"/>
      <c r="B1575" s="270"/>
      <c r="C1575" s="86"/>
      <c r="D1575" s="309"/>
      <c r="E1575" s="178"/>
      <c r="F1575" s="225"/>
      <c r="G1575" s="287"/>
      <c r="H1575" s="162"/>
      <c r="I1575" s="140"/>
      <c r="J1575" s="578"/>
      <c r="K1575" s="201"/>
      <c r="L1575" s="201"/>
      <c r="M1575" s="201"/>
      <c r="N1575" s="744"/>
    </row>
    <row r="1576" spans="1:14" ht="14.25" customHeight="1">
      <c r="A1576" s="253"/>
      <c r="B1576" s="270">
        <v>2</v>
      </c>
      <c r="C1576" s="86">
        <v>1</v>
      </c>
      <c r="D1576" s="309"/>
      <c r="E1576" s="178"/>
      <c r="F1576" s="225"/>
      <c r="G1576" s="287" t="s">
        <v>1840</v>
      </c>
      <c r="H1576" s="162"/>
      <c r="I1576" s="139"/>
      <c r="J1576" s="578"/>
      <c r="K1576" s="201"/>
      <c r="L1576" s="201"/>
      <c r="M1576" s="201"/>
      <c r="N1576" s="744"/>
    </row>
    <row r="1577" spans="1:14" ht="14.25" customHeight="1">
      <c r="A1577" s="253"/>
      <c r="B1577" s="270"/>
      <c r="C1577" s="86"/>
      <c r="D1577" s="309">
        <v>1</v>
      </c>
      <c r="E1577" s="178"/>
      <c r="F1577" s="225"/>
      <c r="G1577" s="287"/>
      <c r="H1577" s="162" t="s">
        <v>1761</v>
      </c>
      <c r="I1577" s="142"/>
      <c r="J1577" s="562"/>
      <c r="K1577" s="346"/>
      <c r="L1577" s="346"/>
      <c r="M1577" s="346"/>
      <c r="N1577" s="735"/>
    </row>
    <row r="1578" spans="1:14" ht="14.25" customHeight="1">
      <c r="A1578" s="253"/>
      <c r="B1578" s="270"/>
      <c r="C1578" s="86"/>
      <c r="D1578" s="309"/>
      <c r="E1578" s="178">
        <v>1</v>
      </c>
      <c r="F1578" s="225"/>
      <c r="G1578" s="287"/>
      <c r="H1578" s="162"/>
      <c r="I1578" s="142" t="s">
        <v>1762</v>
      </c>
      <c r="J1578" s="562">
        <v>10157</v>
      </c>
      <c r="K1578" s="346">
        <v>214</v>
      </c>
      <c r="L1578" s="330">
        <v>10857</v>
      </c>
      <c r="M1578" s="330">
        <v>10857</v>
      </c>
      <c r="N1578" s="735">
        <f>M1578/L1578*100</f>
        <v>100</v>
      </c>
    </row>
    <row r="1579" spans="1:14" ht="14.25" customHeight="1">
      <c r="A1579" s="253"/>
      <c r="B1579" s="270"/>
      <c r="C1579" s="86"/>
      <c r="D1579" s="309"/>
      <c r="E1579" s="178">
        <v>2</v>
      </c>
      <c r="F1579" s="225"/>
      <c r="G1579" s="287"/>
      <c r="H1579" s="162"/>
      <c r="I1579" s="139" t="s">
        <v>1763</v>
      </c>
      <c r="J1579" s="562">
        <v>3213</v>
      </c>
      <c r="K1579" s="346"/>
      <c r="L1579" s="330">
        <v>3369</v>
      </c>
      <c r="M1579" s="330">
        <v>3369</v>
      </c>
      <c r="N1579" s="735">
        <f>M1579/L1579*100</f>
        <v>100</v>
      </c>
    </row>
    <row r="1580" spans="1:14" ht="14.25" customHeight="1">
      <c r="A1580" s="253"/>
      <c r="B1580" s="270"/>
      <c r="C1580" s="86"/>
      <c r="D1580" s="309"/>
      <c r="E1580" s="178">
        <v>3</v>
      </c>
      <c r="F1580" s="225"/>
      <c r="G1580" s="287"/>
      <c r="H1580" s="162"/>
      <c r="I1580" s="139" t="s">
        <v>1764</v>
      </c>
      <c r="J1580" s="562">
        <v>2200</v>
      </c>
      <c r="K1580" s="346"/>
      <c r="L1580" s="330">
        <v>2610</v>
      </c>
      <c r="M1580" s="330">
        <v>2610</v>
      </c>
      <c r="N1580" s="735">
        <f>M1580/L1580*100</f>
        <v>100</v>
      </c>
    </row>
    <row r="1581" spans="1:14" ht="7.5" customHeight="1">
      <c r="A1581" s="253"/>
      <c r="B1581" s="270"/>
      <c r="C1581" s="86"/>
      <c r="D1581" s="309"/>
      <c r="E1581" s="178"/>
      <c r="F1581" s="225"/>
      <c r="G1581" s="287"/>
      <c r="H1581" s="162"/>
      <c r="I1581" s="139"/>
      <c r="J1581" s="578"/>
      <c r="K1581" s="201"/>
      <c r="L1581" s="342"/>
      <c r="M1581" s="342"/>
      <c r="N1581" s="742"/>
    </row>
    <row r="1582" spans="1:14" s="126" customFormat="1" ht="14.25" customHeight="1">
      <c r="A1582" s="270"/>
      <c r="B1582" s="270"/>
      <c r="C1582" s="270"/>
      <c r="D1582" s="316"/>
      <c r="E1582" s="316"/>
      <c r="F1582" s="289"/>
      <c r="G1582" s="289"/>
      <c r="H1582" s="296"/>
      <c r="I1582" s="289" t="s">
        <v>1791</v>
      </c>
      <c r="J1582" s="577">
        <f>SUM(J1575:J1581)</f>
        <v>15570</v>
      </c>
      <c r="K1582" s="577">
        <f>SUM(K1575:K1581)</f>
        <v>214</v>
      </c>
      <c r="L1582" s="577">
        <f>SUM(L1575:L1581)</f>
        <v>16836</v>
      </c>
      <c r="M1582" s="577">
        <f>SUM(M1575:M1581)</f>
        <v>16836</v>
      </c>
      <c r="N1582" s="745">
        <f>M1582/L1582*100</f>
        <v>100</v>
      </c>
    </row>
    <row r="1583" spans="1:14" ht="9" customHeight="1">
      <c r="A1583" s="253"/>
      <c r="B1583" s="270"/>
      <c r="C1583" s="86"/>
      <c r="D1583" s="309"/>
      <c r="E1583" s="178"/>
      <c r="F1583" s="225"/>
      <c r="G1583" s="287"/>
      <c r="H1583" s="162"/>
      <c r="I1583" s="140"/>
      <c r="J1583" s="578"/>
      <c r="K1583" s="201"/>
      <c r="L1583" s="201"/>
      <c r="M1583" s="201"/>
      <c r="N1583" s="744"/>
    </row>
    <row r="1584" spans="1:14" ht="12.75" customHeight="1">
      <c r="A1584" s="253"/>
      <c r="B1584" s="270">
        <v>3</v>
      </c>
      <c r="C1584" s="86">
        <v>1</v>
      </c>
      <c r="D1584" s="309"/>
      <c r="E1584" s="178"/>
      <c r="F1584" s="225"/>
      <c r="G1584" s="287" t="s">
        <v>1922</v>
      </c>
      <c r="H1584" s="162"/>
      <c r="I1584" s="139"/>
      <c r="J1584" s="578"/>
      <c r="K1584" s="201"/>
      <c r="L1584" s="201"/>
      <c r="M1584" s="201"/>
      <c r="N1584" s="744"/>
    </row>
    <row r="1585" spans="1:14" ht="12.75" customHeight="1">
      <c r="A1585" s="253"/>
      <c r="B1585" s="270"/>
      <c r="C1585" s="86"/>
      <c r="D1585" s="309">
        <v>1</v>
      </c>
      <c r="E1585" s="178"/>
      <c r="F1585" s="225"/>
      <c r="G1585" s="287"/>
      <c r="H1585" s="162" t="s">
        <v>1761</v>
      </c>
      <c r="I1585" s="142"/>
      <c r="J1585" s="562"/>
      <c r="K1585" s="346"/>
      <c r="L1585" s="346"/>
      <c r="M1585" s="346"/>
      <c r="N1585" s="735"/>
    </row>
    <row r="1586" spans="1:14" ht="12.75" customHeight="1">
      <c r="A1586" s="253"/>
      <c r="B1586" s="270"/>
      <c r="C1586" s="86"/>
      <c r="D1586" s="309"/>
      <c r="E1586" s="178">
        <v>1</v>
      </c>
      <c r="F1586" s="225"/>
      <c r="G1586" s="287"/>
      <c r="H1586" s="162"/>
      <c r="I1586" s="142" t="s">
        <v>1762</v>
      </c>
      <c r="J1586" s="562">
        <v>55707</v>
      </c>
      <c r="K1586" s="346">
        <v>1908</v>
      </c>
      <c r="L1586" s="330">
        <v>58192</v>
      </c>
      <c r="M1586" s="330">
        <v>58191</v>
      </c>
      <c r="N1586" s="735">
        <f>M1586/L1586*100</f>
        <v>99.99828155072862</v>
      </c>
    </row>
    <row r="1587" spans="1:14" ht="12.75" customHeight="1">
      <c r="A1587" s="253"/>
      <c r="B1587" s="270"/>
      <c r="C1587" s="86"/>
      <c r="D1587" s="309"/>
      <c r="E1587" s="178">
        <v>2</v>
      </c>
      <c r="F1587" s="225"/>
      <c r="G1587" s="287"/>
      <c r="H1587" s="162"/>
      <c r="I1587" s="139" t="s">
        <v>1763</v>
      </c>
      <c r="J1587" s="562">
        <v>17270</v>
      </c>
      <c r="K1587" s="346">
        <v>4</v>
      </c>
      <c r="L1587" s="330">
        <v>17818</v>
      </c>
      <c r="M1587" s="330">
        <v>17818</v>
      </c>
      <c r="N1587" s="735">
        <f>M1587/L1587*100</f>
        <v>100</v>
      </c>
    </row>
    <row r="1588" spans="1:14" ht="12.75" customHeight="1">
      <c r="A1588" s="253"/>
      <c r="B1588" s="270"/>
      <c r="C1588" s="86"/>
      <c r="D1588" s="309"/>
      <c r="E1588" s="178">
        <v>3</v>
      </c>
      <c r="F1588" s="225"/>
      <c r="G1588" s="287"/>
      <c r="H1588" s="162"/>
      <c r="I1588" s="139" t="s">
        <v>1764</v>
      </c>
      <c r="J1588" s="562">
        <v>15000</v>
      </c>
      <c r="K1588" s="346">
        <v>1000</v>
      </c>
      <c r="L1588" s="330">
        <v>15463</v>
      </c>
      <c r="M1588" s="330">
        <v>15359</v>
      </c>
      <c r="N1588" s="735">
        <f>M1588/L1588*100</f>
        <v>99.32742676065448</v>
      </c>
    </row>
    <row r="1589" spans="1:14" ht="12.75" customHeight="1">
      <c r="A1589" s="253"/>
      <c r="B1589" s="270"/>
      <c r="C1589" s="86"/>
      <c r="D1589" s="309"/>
      <c r="E1589" s="178"/>
      <c r="F1589" s="225"/>
      <c r="G1589" s="287"/>
      <c r="H1589" s="162"/>
      <c r="I1589" s="139"/>
      <c r="J1589" s="578"/>
      <c r="K1589" s="201"/>
      <c r="L1589" s="342"/>
      <c r="M1589" s="342"/>
      <c r="N1589" s="742"/>
    </row>
    <row r="1590" spans="1:14" s="126" customFormat="1" ht="15.75" customHeight="1">
      <c r="A1590" s="270"/>
      <c r="B1590" s="270"/>
      <c r="C1590" s="270"/>
      <c r="D1590" s="316"/>
      <c r="E1590" s="316"/>
      <c r="F1590" s="289"/>
      <c r="G1590" s="289"/>
      <c r="H1590" s="296"/>
      <c r="I1590" s="289" t="s">
        <v>1791</v>
      </c>
      <c r="J1590" s="577">
        <f>SUM(J1583:J1589)</f>
        <v>87977</v>
      </c>
      <c r="K1590" s="577">
        <f>SUM(K1583:K1589)</f>
        <v>2912</v>
      </c>
      <c r="L1590" s="577">
        <f>SUM(L1583:L1589)</f>
        <v>91473</v>
      </c>
      <c r="M1590" s="577">
        <f>SUM(M1583:M1589)</f>
        <v>91368</v>
      </c>
      <c r="N1590" s="745">
        <f>M1590/L1590*100</f>
        <v>99.88521202977928</v>
      </c>
    </row>
    <row r="1591" spans="1:14" ht="12" customHeight="1">
      <c r="A1591" s="253"/>
      <c r="B1591" s="270"/>
      <c r="C1591" s="86"/>
      <c r="D1591" s="309"/>
      <c r="E1591" s="178"/>
      <c r="F1591" s="225"/>
      <c r="G1591" s="287"/>
      <c r="H1591" s="162"/>
      <c r="I1591" s="140"/>
      <c r="J1591" s="578"/>
      <c r="K1591" s="201"/>
      <c r="L1591" s="201"/>
      <c r="M1591" s="201"/>
      <c r="N1591" s="744"/>
    </row>
    <row r="1592" spans="1:14" s="107" customFormat="1" ht="12.75" customHeight="1">
      <c r="A1592" s="253"/>
      <c r="B1592" s="253"/>
      <c r="C1592" s="253"/>
      <c r="D1592" s="321"/>
      <c r="E1592" s="321"/>
      <c r="F1592" s="231"/>
      <c r="G1592" s="234"/>
      <c r="H1592" s="324"/>
      <c r="I1592" s="227" t="s">
        <v>1773</v>
      </c>
      <c r="J1592" s="579">
        <f>SUM(J1568:J1591)/2</f>
        <v>152593</v>
      </c>
      <c r="K1592" s="579">
        <f>SUM(K1568:K1591)/2</f>
        <v>4464</v>
      </c>
      <c r="L1592" s="579">
        <f>SUM(L1568:L1591)/2</f>
        <v>160939</v>
      </c>
      <c r="M1592" s="579">
        <f>SUM(M1568:M1591)/2</f>
        <v>160827</v>
      </c>
      <c r="N1592" s="746">
        <f>M1592/L1592*100</f>
        <v>99.93040841561088</v>
      </c>
    </row>
    <row r="1593" spans="1:14" ht="9.75" customHeight="1">
      <c r="A1593" s="253"/>
      <c r="B1593" s="270"/>
      <c r="C1593" s="86"/>
      <c r="D1593" s="309"/>
      <c r="E1593" s="178"/>
      <c r="F1593" s="225"/>
      <c r="G1593" s="287"/>
      <c r="H1593" s="162"/>
      <c r="I1593" s="140"/>
      <c r="J1593" s="578"/>
      <c r="K1593" s="201"/>
      <c r="L1593" s="201"/>
      <c r="M1593" s="201"/>
      <c r="N1593" s="744"/>
    </row>
    <row r="1594" spans="1:14" ht="15.75" customHeight="1">
      <c r="A1594" s="253">
        <v>35</v>
      </c>
      <c r="B1594" s="270"/>
      <c r="C1594" s="86">
        <v>2</v>
      </c>
      <c r="D1594" s="309"/>
      <c r="E1594" s="178"/>
      <c r="F1594" s="225" t="s">
        <v>1885</v>
      </c>
      <c r="G1594" s="287"/>
      <c r="H1594" s="162"/>
      <c r="I1594" s="139"/>
      <c r="J1594" s="578"/>
      <c r="K1594" s="201"/>
      <c r="L1594" s="201"/>
      <c r="M1594" s="201"/>
      <c r="N1594" s="744"/>
    </row>
    <row r="1595" spans="1:14" ht="15.75" customHeight="1">
      <c r="A1595" s="253"/>
      <c r="B1595" s="270"/>
      <c r="C1595" s="86"/>
      <c r="D1595" s="309">
        <v>1</v>
      </c>
      <c r="E1595" s="178"/>
      <c r="F1595" s="225"/>
      <c r="G1595" s="287"/>
      <c r="H1595" s="162" t="s">
        <v>1761</v>
      </c>
      <c r="I1595" s="142"/>
      <c r="J1595" s="562"/>
      <c r="K1595" s="346"/>
      <c r="L1595" s="346"/>
      <c r="M1595" s="346"/>
      <c r="N1595" s="735"/>
    </row>
    <row r="1596" spans="1:14" ht="15.75" customHeight="1">
      <c r="A1596" s="253"/>
      <c r="B1596" s="270"/>
      <c r="C1596" s="86"/>
      <c r="D1596" s="309"/>
      <c r="E1596" s="178">
        <v>1</v>
      </c>
      <c r="F1596" s="225"/>
      <c r="G1596" s="287"/>
      <c r="H1596" s="162"/>
      <c r="I1596" s="142" t="s">
        <v>1762</v>
      </c>
      <c r="J1596" s="562">
        <v>900</v>
      </c>
      <c r="K1596" s="346">
        <v>67</v>
      </c>
      <c r="L1596" s="330">
        <v>967</v>
      </c>
      <c r="M1596" s="330">
        <v>939</v>
      </c>
      <c r="N1596" s="735">
        <f>M1596/L1596*100</f>
        <v>97.10444674250257</v>
      </c>
    </row>
    <row r="1597" spans="1:14" ht="15.75" customHeight="1">
      <c r="A1597" s="253"/>
      <c r="B1597" s="270"/>
      <c r="C1597" s="86"/>
      <c r="D1597" s="309"/>
      <c r="E1597" s="178">
        <v>2</v>
      </c>
      <c r="F1597" s="225"/>
      <c r="G1597" s="287"/>
      <c r="H1597" s="162"/>
      <c r="I1597" s="142" t="s">
        <v>1763</v>
      </c>
      <c r="J1597" s="562">
        <v>250</v>
      </c>
      <c r="K1597" s="346">
        <v>13</v>
      </c>
      <c r="L1597" s="330">
        <v>263</v>
      </c>
      <c r="M1597" s="330">
        <v>202</v>
      </c>
      <c r="N1597" s="735">
        <f>M1597/L1597*100</f>
        <v>76.80608365019012</v>
      </c>
    </row>
    <row r="1598" spans="1:14" ht="15.75" customHeight="1">
      <c r="A1598" s="253"/>
      <c r="B1598" s="270"/>
      <c r="C1598" s="86"/>
      <c r="D1598" s="309"/>
      <c r="E1598" s="178">
        <v>3</v>
      </c>
      <c r="F1598" s="225"/>
      <c r="G1598" s="287"/>
      <c r="H1598" s="162"/>
      <c r="I1598" s="139" t="s">
        <v>1764</v>
      </c>
      <c r="J1598" s="562">
        <v>1850</v>
      </c>
      <c r="K1598" s="346">
        <v>9</v>
      </c>
      <c r="L1598" s="330">
        <v>1859</v>
      </c>
      <c r="M1598" s="330">
        <v>1805</v>
      </c>
      <c r="N1598" s="735">
        <f>M1598/L1598*100</f>
        <v>97.09521247982786</v>
      </c>
    </row>
    <row r="1599" spans="1:14" ht="8.25" customHeight="1">
      <c r="A1599" s="253"/>
      <c r="B1599" s="270"/>
      <c r="C1599" s="86"/>
      <c r="D1599" s="309"/>
      <c r="E1599" s="178"/>
      <c r="F1599" s="225"/>
      <c r="G1599" s="287"/>
      <c r="H1599" s="162"/>
      <c r="I1599" s="139"/>
      <c r="J1599" s="578"/>
      <c r="K1599" s="201"/>
      <c r="L1599" s="201"/>
      <c r="M1599" s="201"/>
      <c r="N1599" s="744"/>
    </row>
    <row r="1600" spans="1:14" s="107" customFormat="1" ht="15.75" customHeight="1">
      <c r="A1600" s="253"/>
      <c r="B1600" s="253"/>
      <c r="C1600" s="253"/>
      <c r="D1600" s="321"/>
      <c r="E1600" s="321"/>
      <c r="F1600" s="231"/>
      <c r="G1600" s="234"/>
      <c r="H1600" s="324"/>
      <c r="I1600" s="227" t="s">
        <v>1773</v>
      </c>
      <c r="J1600" s="579">
        <f>SUM(J1594:J1599)</f>
        <v>3000</v>
      </c>
      <c r="K1600" s="579">
        <f>SUM(K1594:K1599)</f>
        <v>89</v>
      </c>
      <c r="L1600" s="579">
        <f>SUM(L1594:L1599)</f>
        <v>3089</v>
      </c>
      <c r="M1600" s="579">
        <f>SUM(M1594:M1599)</f>
        <v>2946</v>
      </c>
      <c r="N1600" s="746">
        <f>M1600/L1600*100</f>
        <v>95.37067011977986</v>
      </c>
    </row>
    <row r="1601" spans="1:14" ht="7.5" customHeight="1">
      <c r="A1601" s="253"/>
      <c r="B1601" s="270"/>
      <c r="C1601" s="86"/>
      <c r="D1601" s="309"/>
      <c r="E1601" s="178"/>
      <c r="F1601" s="225"/>
      <c r="G1601" s="287"/>
      <c r="H1601" s="162"/>
      <c r="I1601" s="140"/>
      <c r="J1601" s="578"/>
      <c r="K1601" s="201"/>
      <c r="L1601" s="201"/>
      <c r="M1601" s="201"/>
      <c r="N1601" s="744"/>
    </row>
    <row r="1602" spans="1:14" ht="15.75" customHeight="1">
      <c r="A1602" s="253">
        <v>36</v>
      </c>
      <c r="B1602" s="270"/>
      <c r="C1602" s="86">
        <v>2</v>
      </c>
      <c r="D1602" s="309"/>
      <c r="E1602" s="178"/>
      <c r="F1602" s="225" t="s">
        <v>1639</v>
      </c>
      <c r="G1602" s="287"/>
      <c r="H1602" s="162"/>
      <c r="I1602" s="139"/>
      <c r="J1602" s="578"/>
      <c r="K1602" s="201"/>
      <c r="L1602" s="201"/>
      <c r="M1602" s="201"/>
      <c r="N1602" s="744"/>
    </row>
    <row r="1603" spans="1:14" ht="15.75" customHeight="1">
      <c r="A1603" s="253"/>
      <c r="B1603" s="270"/>
      <c r="C1603" s="86"/>
      <c r="D1603" s="309">
        <v>1</v>
      </c>
      <c r="E1603" s="178"/>
      <c r="F1603" s="225"/>
      <c r="G1603" s="287"/>
      <c r="H1603" s="162" t="s">
        <v>1761</v>
      </c>
      <c r="I1603" s="142"/>
      <c r="J1603" s="578"/>
      <c r="K1603" s="201"/>
      <c r="L1603" s="201"/>
      <c r="M1603" s="201"/>
      <c r="N1603" s="744"/>
    </row>
    <row r="1604" spans="1:14" ht="15.75" customHeight="1">
      <c r="A1604" s="253"/>
      <c r="B1604" s="270"/>
      <c r="C1604" s="86"/>
      <c r="D1604" s="309"/>
      <c r="E1604" s="178">
        <v>1</v>
      </c>
      <c r="F1604" s="225"/>
      <c r="G1604" s="287"/>
      <c r="H1604" s="162"/>
      <c r="I1604" s="142" t="s">
        <v>1762</v>
      </c>
      <c r="J1604" s="562">
        <v>1500</v>
      </c>
      <c r="K1604" s="346"/>
      <c r="L1604" s="330">
        <v>1413</v>
      </c>
      <c r="M1604" s="330"/>
      <c r="N1604" s="735"/>
    </row>
    <row r="1605" spans="1:14" ht="15" customHeight="1">
      <c r="A1605" s="253"/>
      <c r="B1605" s="270"/>
      <c r="C1605" s="86"/>
      <c r="D1605" s="309"/>
      <c r="E1605" s="178"/>
      <c r="F1605" s="225"/>
      <c r="G1605" s="287"/>
      <c r="H1605" s="162"/>
      <c r="I1605" s="139"/>
      <c r="J1605" s="578"/>
      <c r="K1605" s="201"/>
      <c r="L1605" s="201"/>
      <c r="M1605" s="201"/>
      <c r="N1605" s="744"/>
    </row>
    <row r="1606" spans="1:14" s="107" customFormat="1" ht="15.75" customHeight="1">
      <c r="A1606" s="253"/>
      <c r="B1606" s="253"/>
      <c r="C1606" s="253"/>
      <c r="D1606" s="321"/>
      <c r="E1606" s="321"/>
      <c r="F1606" s="231"/>
      <c r="G1606" s="234"/>
      <c r="H1606" s="324"/>
      <c r="I1606" s="227" t="s">
        <v>1773</v>
      </c>
      <c r="J1606" s="579">
        <f>SUM(J1604:J1605)</f>
        <v>1500</v>
      </c>
      <c r="K1606" s="579">
        <f>SUM(K1604:K1605)</f>
        <v>0</v>
      </c>
      <c r="L1606" s="579">
        <f>SUM(L1604:L1605)</f>
        <v>1413</v>
      </c>
      <c r="M1606" s="579"/>
      <c r="N1606" s="746"/>
    </row>
    <row r="1607" spans="1:14" ht="12.75" customHeight="1">
      <c r="A1607" s="253"/>
      <c r="B1607" s="270"/>
      <c r="C1607" s="86"/>
      <c r="D1607" s="309"/>
      <c r="E1607" s="178"/>
      <c r="F1607" s="225"/>
      <c r="G1607" s="287"/>
      <c r="H1607" s="162"/>
      <c r="I1607" s="140"/>
      <c r="J1607" s="578"/>
      <c r="K1607" s="201"/>
      <c r="L1607" s="201"/>
      <c r="M1607" s="201"/>
      <c r="N1607" s="744"/>
    </row>
    <row r="1608" spans="1:14" ht="15.75" customHeight="1">
      <c r="A1608" s="253">
        <v>37</v>
      </c>
      <c r="B1608" s="270"/>
      <c r="C1608" s="86">
        <v>2</v>
      </c>
      <c r="D1608" s="309"/>
      <c r="E1608" s="178"/>
      <c r="F1608" s="225" t="s">
        <v>536</v>
      </c>
      <c r="G1608" s="287"/>
      <c r="H1608" s="162"/>
      <c r="I1608" s="139"/>
      <c r="J1608" s="578"/>
      <c r="K1608" s="201"/>
      <c r="L1608" s="201"/>
      <c r="M1608" s="201"/>
      <c r="N1608" s="744"/>
    </row>
    <row r="1609" spans="1:14" ht="15.75" customHeight="1">
      <c r="A1609" s="253"/>
      <c r="B1609" s="270"/>
      <c r="C1609" s="86"/>
      <c r="D1609" s="309">
        <v>1</v>
      </c>
      <c r="E1609" s="178"/>
      <c r="F1609" s="225"/>
      <c r="G1609" s="287"/>
      <c r="H1609" s="162" t="s">
        <v>1761</v>
      </c>
      <c r="I1609" s="142"/>
      <c r="J1609" s="578"/>
      <c r="K1609" s="201"/>
      <c r="L1609" s="201"/>
      <c r="M1609" s="201"/>
      <c r="N1609" s="744"/>
    </row>
    <row r="1610" spans="1:14" ht="15.75" customHeight="1">
      <c r="A1610" s="253"/>
      <c r="B1610" s="270"/>
      <c r="C1610" s="86"/>
      <c r="D1610" s="309"/>
      <c r="E1610" s="178">
        <v>5</v>
      </c>
      <c r="F1610" s="225"/>
      <c r="G1610" s="287"/>
      <c r="H1610" s="162"/>
      <c r="I1610" s="139" t="s">
        <v>1770</v>
      </c>
      <c r="J1610" s="562">
        <v>57000</v>
      </c>
      <c r="K1610" s="562">
        <v>57000</v>
      </c>
      <c r="L1610" s="562">
        <v>57000</v>
      </c>
      <c r="M1610" s="330">
        <v>57000</v>
      </c>
      <c r="N1610" s="735">
        <f>M1610/L1610*100</f>
        <v>100</v>
      </c>
    </row>
    <row r="1611" spans="1:14" ht="9.75" customHeight="1">
      <c r="A1611" s="253"/>
      <c r="B1611" s="270"/>
      <c r="C1611" s="86"/>
      <c r="D1611" s="309"/>
      <c r="E1611" s="178"/>
      <c r="F1611" s="225"/>
      <c r="G1611" s="287"/>
      <c r="H1611" s="162"/>
      <c r="I1611" s="139"/>
      <c r="J1611" s="578"/>
      <c r="K1611" s="201"/>
      <c r="L1611" s="201"/>
      <c r="M1611" s="201"/>
      <c r="N1611" s="744"/>
    </row>
    <row r="1612" spans="1:14" s="107" customFormat="1" ht="15.75" customHeight="1">
      <c r="A1612" s="253"/>
      <c r="B1612" s="253"/>
      <c r="C1612" s="253"/>
      <c r="D1612" s="321"/>
      <c r="E1612" s="321"/>
      <c r="F1612" s="231"/>
      <c r="G1612" s="234"/>
      <c r="H1612" s="324"/>
      <c r="I1612" s="227" t="s">
        <v>1773</v>
      </c>
      <c r="J1612" s="579">
        <f>SUM(J1607:J1611)</f>
        <v>57000</v>
      </c>
      <c r="K1612" s="579">
        <f>SUM(K1607:K1611)</f>
        <v>57000</v>
      </c>
      <c r="L1612" s="579">
        <f>SUM(L1607:L1611)</f>
        <v>57000</v>
      </c>
      <c r="M1612" s="579">
        <f>SUM(M1607:M1611)</f>
        <v>57000</v>
      </c>
      <c r="N1612" s="746">
        <f>M1612/L1612*100</f>
        <v>100</v>
      </c>
    </row>
    <row r="1613" spans="1:14" ht="10.5" customHeight="1">
      <c r="A1613" s="253"/>
      <c r="B1613" s="270"/>
      <c r="C1613" s="86"/>
      <c r="D1613" s="309"/>
      <c r="E1613" s="178"/>
      <c r="F1613" s="225"/>
      <c r="G1613" s="287"/>
      <c r="H1613" s="162"/>
      <c r="I1613" s="140"/>
      <c r="J1613" s="578"/>
      <c r="K1613" s="201"/>
      <c r="L1613" s="201"/>
      <c r="M1613" s="201"/>
      <c r="N1613" s="744"/>
    </row>
    <row r="1614" spans="1:14" ht="15.75" customHeight="1">
      <c r="A1614" s="253">
        <v>38</v>
      </c>
      <c r="B1614" s="270"/>
      <c r="C1614" s="86">
        <v>2</v>
      </c>
      <c r="D1614" s="309"/>
      <c r="E1614" s="178"/>
      <c r="F1614" s="225" t="s">
        <v>1614</v>
      </c>
      <c r="G1614" s="287"/>
      <c r="H1614" s="162"/>
      <c r="I1614" s="139"/>
      <c r="J1614" s="578"/>
      <c r="K1614" s="201"/>
      <c r="L1614" s="201"/>
      <c r="M1614" s="201"/>
      <c r="N1614" s="744"/>
    </row>
    <row r="1615" spans="1:14" ht="15.75" customHeight="1">
      <c r="A1615" s="253"/>
      <c r="B1615" s="270"/>
      <c r="C1615" s="86"/>
      <c r="D1615" s="309">
        <v>1</v>
      </c>
      <c r="E1615" s="178"/>
      <c r="F1615" s="225"/>
      <c r="G1615" s="287"/>
      <c r="H1615" s="162" t="s">
        <v>1761</v>
      </c>
      <c r="I1615" s="142"/>
      <c r="J1615" s="578"/>
      <c r="K1615" s="201"/>
      <c r="L1615" s="201"/>
      <c r="M1615" s="201"/>
      <c r="N1615" s="744"/>
    </row>
    <row r="1616" spans="1:14" ht="14.25" customHeight="1">
      <c r="A1616" s="253"/>
      <c r="B1616" s="270"/>
      <c r="C1616" s="86"/>
      <c r="D1616" s="309"/>
      <c r="E1616" s="178">
        <v>5</v>
      </c>
      <c r="F1616" s="225"/>
      <c r="G1616" s="287"/>
      <c r="H1616" s="162"/>
      <c r="I1616" s="139" t="s">
        <v>1770</v>
      </c>
      <c r="J1616" s="562">
        <v>40000</v>
      </c>
      <c r="K1616" s="562">
        <v>40000</v>
      </c>
      <c r="L1616" s="562">
        <v>45797</v>
      </c>
      <c r="M1616" s="330">
        <v>45797</v>
      </c>
      <c r="N1616" s="735">
        <f>M1616/L1616*100</f>
        <v>100</v>
      </c>
    </row>
    <row r="1617" spans="1:14" ht="12" customHeight="1">
      <c r="A1617" s="253"/>
      <c r="B1617" s="270"/>
      <c r="C1617" s="86"/>
      <c r="D1617" s="309"/>
      <c r="E1617" s="178"/>
      <c r="F1617" s="225"/>
      <c r="G1617" s="287"/>
      <c r="H1617" s="162"/>
      <c r="I1617" s="139"/>
      <c r="J1617" s="578"/>
      <c r="K1617" s="201"/>
      <c r="L1617" s="201"/>
      <c r="M1617" s="201"/>
      <c r="N1617" s="744"/>
    </row>
    <row r="1618" spans="1:14" s="107" customFormat="1" ht="14.25" customHeight="1">
      <c r="A1618" s="253"/>
      <c r="B1618" s="253"/>
      <c r="C1618" s="253"/>
      <c r="D1618" s="321"/>
      <c r="E1618" s="321"/>
      <c r="F1618" s="231"/>
      <c r="G1618" s="234"/>
      <c r="H1618" s="324"/>
      <c r="I1618" s="227" t="s">
        <v>1773</v>
      </c>
      <c r="J1618" s="579">
        <f>SUM(J1613:J1617)</f>
        <v>40000</v>
      </c>
      <c r="K1618" s="579">
        <f>SUM(K1613:K1617)</f>
        <v>40000</v>
      </c>
      <c r="L1618" s="579">
        <f>SUM(L1613:L1617)</f>
        <v>45797</v>
      </c>
      <c r="M1618" s="579">
        <f>SUM(M1613:M1617)</f>
        <v>45797</v>
      </c>
      <c r="N1618" s="746">
        <f>M1618/L1618*100</f>
        <v>100</v>
      </c>
    </row>
    <row r="1619" spans="1:14" ht="9" customHeight="1">
      <c r="A1619" s="253"/>
      <c r="B1619" s="270"/>
      <c r="C1619" s="86"/>
      <c r="D1619" s="309"/>
      <c r="E1619" s="178"/>
      <c r="F1619" s="225"/>
      <c r="G1619" s="287"/>
      <c r="H1619" s="162"/>
      <c r="I1619" s="140"/>
      <c r="J1619" s="578"/>
      <c r="K1619" s="201"/>
      <c r="L1619" s="201"/>
      <c r="M1619" s="201"/>
      <c r="N1619" s="744"/>
    </row>
    <row r="1620" spans="1:14" ht="14.25" customHeight="1">
      <c r="A1620" s="253">
        <v>39</v>
      </c>
      <c r="B1620" s="270"/>
      <c r="C1620" s="86"/>
      <c r="D1620" s="309"/>
      <c r="E1620" s="178"/>
      <c r="F1620" s="225" t="s">
        <v>1718</v>
      </c>
      <c r="G1620" s="287"/>
      <c r="H1620" s="162"/>
      <c r="I1620" s="139"/>
      <c r="J1620" s="578"/>
      <c r="K1620" s="201"/>
      <c r="L1620" s="201"/>
      <c r="M1620" s="201"/>
      <c r="N1620" s="744"/>
    </row>
    <row r="1621" spans="1:14" ht="14.25" customHeight="1">
      <c r="A1621" s="253"/>
      <c r="B1621" s="270"/>
      <c r="C1621" s="86">
        <v>2</v>
      </c>
      <c r="D1621" s="309"/>
      <c r="E1621" s="178"/>
      <c r="F1621" s="225"/>
      <c r="G1621" s="287" t="s">
        <v>1640</v>
      </c>
      <c r="H1621" s="162"/>
      <c r="I1621" s="139"/>
      <c r="J1621" s="578"/>
      <c r="K1621" s="201"/>
      <c r="L1621" s="201"/>
      <c r="M1621" s="201"/>
      <c r="N1621" s="744"/>
    </row>
    <row r="1622" spans="1:14" ht="14.25" customHeight="1">
      <c r="A1622" s="253"/>
      <c r="B1622" s="270"/>
      <c r="C1622" s="86"/>
      <c r="D1622" s="309">
        <v>1</v>
      </c>
      <c r="E1622" s="178"/>
      <c r="F1622" s="225"/>
      <c r="G1622" s="287"/>
      <c r="H1622" s="162" t="s">
        <v>1761</v>
      </c>
      <c r="I1622" s="142"/>
      <c r="J1622" s="578"/>
      <c r="K1622" s="201"/>
      <c r="L1622" s="201"/>
      <c r="M1622" s="201"/>
      <c r="N1622" s="744"/>
    </row>
    <row r="1623" spans="1:14" ht="14.25" customHeight="1">
      <c r="A1623" s="253"/>
      <c r="B1623" s="270"/>
      <c r="C1623" s="86"/>
      <c r="D1623" s="309"/>
      <c r="E1623" s="178">
        <v>3</v>
      </c>
      <c r="F1623" s="225"/>
      <c r="G1623" s="287"/>
      <c r="H1623" s="162"/>
      <c r="I1623" s="139" t="s">
        <v>1764</v>
      </c>
      <c r="J1623" s="562">
        <v>300</v>
      </c>
      <c r="K1623" s="562">
        <v>300</v>
      </c>
      <c r="L1623" s="562">
        <v>300</v>
      </c>
      <c r="M1623" s="330">
        <v>222</v>
      </c>
      <c r="N1623" s="735">
        <f>M1623/L1623*100</f>
        <v>74</v>
      </c>
    </row>
    <row r="1624" spans="1:14" ht="7.5" customHeight="1">
      <c r="A1624" s="253"/>
      <c r="B1624" s="270"/>
      <c r="C1624" s="86"/>
      <c r="D1624" s="309"/>
      <c r="E1624" s="178"/>
      <c r="F1624" s="225"/>
      <c r="G1624" s="287"/>
      <c r="H1624" s="162"/>
      <c r="I1624" s="140"/>
      <c r="J1624" s="578"/>
      <c r="K1624" s="201"/>
      <c r="L1624" s="201"/>
      <c r="M1624" s="201"/>
      <c r="N1624" s="744"/>
    </row>
    <row r="1625" spans="1:14" s="107" customFormat="1" ht="15">
      <c r="A1625" s="253"/>
      <c r="B1625" s="253"/>
      <c r="C1625" s="253"/>
      <c r="D1625" s="321"/>
      <c r="E1625" s="321"/>
      <c r="F1625" s="231"/>
      <c r="G1625" s="234"/>
      <c r="H1625" s="324"/>
      <c r="I1625" s="227" t="s">
        <v>1773</v>
      </c>
      <c r="J1625" s="579">
        <f>SUM(J1623:J1624)</f>
        <v>300</v>
      </c>
      <c r="K1625" s="579">
        <f>SUM(K1623:K1624)</f>
        <v>300</v>
      </c>
      <c r="L1625" s="579">
        <f>SUM(L1623:L1624)</f>
        <v>300</v>
      </c>
      <c r="M1625" s="579">
        <f>SUM(M1623:M1624)</f>
        <v>222</v>
      </c>
      <c r="N1625" s="746">
        <f>M1625/L1625*100</f>
        <v>74</v>
      </c>
    </row>
    <row r="1626" spans="1:14" ht="6" customHeight="1">
      <c r="A1626" s="253"/>
      <c r="B1626" s="270"/>
      <c r="C1626" s="86"/>
      <c r="D1626" s="309"/>
      <c r="E1626" s="178"/>
      <c r="F1626" s="225"/>
      <c r="G1626" s="287"/>
      <c r="H1626" s="162"/>
      <c r="I1626" s="140"/>
      <c r="J1626" s="578"/>
      <c r="K1626" s="201"/>
      <c r="L1626" s="201"/>
      <c r="M1626" s="201"/>
      <c r="N1626" s="744"/>
    </row>
    <row r="1627" spans="1:14" ht="15" customHeight="1">
      <c r="A1627" s="253">
        <v>40</v>
      </c>
      <c r="B1627" s="270"/>
      <c r="C1627" s="86">
        <v>2</v>
      </c>
      <c r="D1627" s="309"/>
      <c r="E1627" s="178"/>
      <c r="F1627" s="225" t="s">
        <v>1615</v>
      </c>
      <c r="G1627" s="287"/>
      <c r="H1627" s="162"/>
      <c r="I1627" s="139"/>
      <c r="J1627" s="578"/>
      <c r="K1627" s="201"/>
      <c r="L1627" s="201"/>
      <c r="M1627" s="201"/>
      <c r="N1627" s="744"/>
    </row>
    <row r="1628" spans="1:14" ht="15" customHeight="1">
      <c r="A1628" s="253"/>
      <c r="B1628" s="270"/>
      <c r="C1628" s="86"/>
      <c r="D1628" s="309">
        <v>1</v>
      </c>
      <c r="E1628" s="178"/>
      <c r="F1628" s="225"/>
      <c r="G1628" s="287"/>
      <c r="H1628" s="162" t="s">
        <v>1761</v>
      </c>
      <c r="I1628" s="142"/>
      <c r="J1628" s="562"/>
      <c r="K1628" s="346"/>
      <c r="L1628" s="346"/>
      <c r="M1628" s="346"/>
      <c r="N1628" s="735"/>
    </row>
    <row r="1629" spans="1:14" ht="15" customHeight="1">
      <c r="A1629" s="253"/>
      <c r="B1629" s="270"/>
      <c r="C1629" s="86"/>
      <c r="D1629" s="309"/>
      <c r="E1629" s="178">
        <v>1</v>
      </c>
      <c r="F1629" s="225"/>
      <c r="G1629" s="287"/>
      <c r="H1629" s="162"/>
      <c r="I1629" s="142" t="s">
        <v>1762</v>
      </c>
      <c r="J1629" s="562">
        <v>300</v>
      </c>
      <c r="K1629" s="562">
        <v>300</v>
      </c>
      <c r="L1629" s="562">
        <v>502</v>
      </c>
      <c r="M1629" s="330">
        <v>502</v>
      </c>
      <c r="N1629" s="735">
        <f>M1629/L1629*100</f>
        <v>100</v>
      </c>
    </row>
    <row r="1630" spans="1:14" ht="15" customHeight="1">
      <c r="A1630" s="253"/>
      <c r="B1630" s="270"/>
      <c r="C1630" s="86"/>
      <c r="D1630" s="309"/>
      <c r="E1630" s="178">
        <v>2</v>
      </c>
      <c r="F1630" s="225"/>
      <c r="G1630" s="287"/>
      <c r="H1630" s="162"/>
      <c r="I1630" s="139" t="s">
        <v>1763</v>
      </c>
      <c r="J1630" s="562">
        <v>100</v>
      </c>
      <c r="K1630" s="562">
        <v>100</v>
      </c>
      <c r="L1630" s="562">
        <v>100</v>
      </c>
      <c r="M1630" s="330">
        <v>70</v>
      </c>
      <c r="N1630" s="735">
        <f>M1630/L1630*100</f>
        <v>70</v>
      </c>
    </row>
    <row r="1631" spans="1:14" ht="15" customHeight="1">
      <c r="A1631" s="253"/>
      <c r="B1631" s="270"/>
      <c r="C1631" s="86"/>
      <c r="D1631" s="309"/>
      <c r="E1631" s="178">
        <v>3</v>
      </c>
      <c r="F1631" s="225"/>
      <c r="G1631" s="287"/>
      <c r="H1631" s="162"/>
      <c r="I1631" s="139" t="s">
        <v>1764</v>
      </c>
      <c r="J1631" s="562">
        <v>600</v>
      </c>
      <c r="K1631" s="346">
        <v>1020</v>
      </c>
      <c r="L1631" s="330">
        <v>1418</v>
      </c>
      <c r="M1631" s="330"/>
      <c r="N1631" s="735"/>
    </row>
    <row r="1632" spans="1:14" ht="5.25" customHeight="1">
      <c r="A1632" s="253"/>
      <c r="B1632" s="270"/>
      <c r="C1632" s="86"/>
      <c r="D1632" s="309"/>
      <c r="E1632" s="178"/>
      <c r="F1632" s="225"/>
      <c r="G1632" s="287"/>
      <c r="H1632" s="162"/>
      <c r="I1632" s="139"/>
      <c r="J1632" s="578"/>
      <c r="K1632" s="201"/>
      <c r="L1632" s="201"/>
      <c r="M1632" s="201"/>
      <c r="N1632" s="744"/>
    </row>
    <row r="1633" spans="1:14" s="107" customFormat="1" ht="15" customHeight="1">
      <c r="A1633" s="253"/>
      <c r="B1633" s="253"/>
      <c r="C1633" s="253"/>
      <c r="D1633" s="321"/>
      <c r="E1633" s="321"/>
      <c r="F1633" s="231"/>
      <c r="G1633" s="234"/>
      <c r="H1633" s="324"/>
      <c r="I1633" s="227" t="s">
        <v>1773</v>
      </c>
      <c r="J1633" s="579">
        <f>SUM(J1626:J1632)</f>
        <v>1000</v>
      </c>
      <c r="K1633" s="579">
        <f>SUM(K1626:K1632)</f>
        <v>1420</v>
      </c>
      <c r="L1633" s="579">
        <f>SUM(L1626:L1632)</f>
        <v>2020</v>
      </c>
      <c r="M1633" s="579">
        <f>SUM(M1626:M1632)</f>
        <v>572</v>
      </c>
      <c r="N1633" s="746">
        <f>M1633/L1633*100</f>
        <v>28.316831683168314</v>
      </c>
    </row>
    <row r="1634" spans="1:14" ht="8.25" customHeight="1">
      <c r="A1634" s="253"/>
      <c r="B1634" s="270"/>
      <c r="C1634" s="86"/>
      <c r="D1634" s="309"/>
      <c r="E1634" s="178"/>
      <c r="F1634" s="225"/>
      <c r="G1634" s="287"/>
      <c r="H1634" s="162"/>
      <c r="I1634" s="140"/>
      <c r="J1634" s="578"/>
      <c r="K1634" s="201"/>
      <c r="L1634" s="201"/>
      <c r="M1634" s="201"/>
      <c r="N1634" s="744"/>
    </row>
    <row r="1635" spans="1:14" ht="12.75" customHeight="1">
      <c r="A1635" s="253">
        <v>41</v>
      </c>
      <c r="B1635" s="270"/>
      <c r="C1635" s="86">
        <v>2</v>
      </c>
      <c r="D1635" s="309"/>
      <c r="E1635" s="178"/>
      <c r="F1635" s="225" t="s">
        <v>1522</v>
      </c>
      <c r="G1635" s="287"/>
      <c r="H1635" s="162"/>
      <c r="I1635" s="139"/>
      <c r="J1635" s="578"/>
      <c r="K1635" s="201"/>
      <c r="L1635" s="201"/>
      <c r="M1635" s="201"/>
      <c r="N1635" s="744"/>
    </row>
    <row r="1636" spans="1:14" ht="12.75" customHeight="1">
      <c r="A1636" s="253"/>
      <c r="B1636" s="270"/>
      <c r="C1636" s="86"/>
      <c r="D1636" s="309">
        <v>1</v>
      </c>
      <c r="E1636" s="178"/>
      <c r="F1636" s="225"/>
      <c r="G1636" s="287"/>
      <c r="H1636" s="162" t="s">
        <v>1761</v>
      </c>
      <c r="I1636" s="142"/>
      <c r="J1636" s="562"/>
      <c r="K1636" s="346"/>
      <c r="L1636" s="346"/>
      <c r="M1636" s="346"/>
      <c r="N1636" s="735"/>
    </row>
    <row r="1637" spans="1:14" ht="12.75" customHeight="1">
      <c r="A1637" s="253"/>
      <c r="B1637" s="270"/>
      <c r="C1637" s="86"/>
      <c r="D1637" s="309"/>
      <c r="E1637" s="178">
        <v>3</v>
      </c>
      <c r="F1637" s="225"/>
      <c r="G1637" s="287"/>
      <c r="H1637" s="162"/>
      <c r="I1637" s="139" t="s">
        <v>1764</v>
      </c>
      <c r="J1637" s="562">
        <v>2000</v>
      </c>
      <c r="K1637" s="346">
        <v>258</v>
      </c>
      <c r="L1637" s="330">
        <v>2258</v>
      </c>
      <c r="M1637" s="330">
        <v>1883</v>
      </c>
      <c r="N1637" s="735">
        <f>M1637/L1637*100</f>
        <v>83.39238263950398</v>
      </c>
    </row>
    <row r="1638" spans="1:14" ht="7.5" customHeight="1">
      <c r="A1638" s="253"/>
      <c r="B1638" s="270"/>
      <c r="C1638" s="86"/>
      <c r="D1638" s="309"/>
      <c r="E1638" s="178"/>
      <c r="F1638" s="225"/>
      <c r="G1638" s="287"/>
      <c r="H1638" s="162"/>
      <c r="I1638" s="139"/>
      <c r="J1638" s="578"/>
      <c r="K1638" s="201"/>
      <c r="L1638" s="201"/>
      <c r="M1638" s="201"/>
      <c r="N1638" s="744"/>
    </row>
    <row r="1639" spans="1:14" s="107" customFormat="1" ht="12.75" customHeight="1">
      <c r="A1639" s="253"/>
      <c r="B1639" s="253"/>
      <c r="C1639" s="253"/>
      <c r="D1639" s="321"/>
      <c r="E1639" s="321"/>
      <c r="F1639" s="231"/>
      <c r="G1639" s="234"/>
      <c r="H1639" s="324"/>
      <c r="I1639" s="227" t="s">
        <v>1773</v>
      </c>
      <c r="J1639" s="579">
        <f>SUM(J1634:J1638)</f>
        <v>2000</v>
      </c>
      <c r="K1639" s="579">
        <f>SUM(K1634:K1638)</f>
        <v>258</v>
      </c>
      <c r="L1639" s="579">
        <f>SUM(L1634:L1638)</f>
        <v>2258</v>
      </c>
      <c r="M1639" s="579">
        <f>SUM(M1634:M1638)</f>
        <v>1883</v>
      </c>
      <c r="N1639" s="746">
        <f>M1639/L1639*100</f>
        <v>83.39238263950398</v>
      </c>
    </row>
    <row r="1640" spans="1:14" ht="0.75" customHeight="1">
      <c r="A1640" s="253"/>
      <c r="B1640" s="270"/>
      <c r="C1640" s="86"/>
      <c r="D1640" s="309"/>
      <c r="E1640" s="178"/>
      <c r="F1640" s="225"/>
      <c r="G1640" s="287"/>
      <c r="H1640" s="162"/>
      <c r="I1640" s="140"/>
      <c r="J1640" s="578"/>
      <c r="K1640" s="201"/>
      <c r="L1640" s="201"/>
      <c r="M1640" s="201"/>
      <c r="N1640" s="744"/>
    </row>
    <row r="1641" spans="1:14" ht="12.75" customHeight="1">
      <c r="A1641" s="253">
        <v>42</v>
      </c>
      <c r="B1641" s="270"/>
      <c r="C1641" s="86">
        <v>2</v>
      </c>
      <c r="D1641" s="309"/>
      <c r="E1641" s="178"/>
      <c r="F1641" s="225" t="s">
        <v>1923</v>
      </c>
      <c r="G1641" s="287"/>
      <c r="H1641" s="162"/>
      <c r="I1641" s="139"/>
      <c r="J1641" s="578"/>
      <c r="K1641" s="201"/>
      <c r="L1641" s="201"/>
      <c r="M1641" s="201"/>
      <c r="N1641" s="744"/>
    </row>
    <row r="1642" spans="1:14" ht="12.75" customHeight="1">
      <c r="A1642" s="253"/>
      <c r="B1642" s="270"/>
      <c r="C1642" s="86"/>
      <c r="D1642" s="309">
        <v>1</v>
      </c>
      <c r="E1642" s="178"/>
      <c r="F1642" s="225"/>
      <c r="G1642" s="287"/>
      <c r="H1642" s="162" t="s">
        <v>1761</v>
      </c>
      <c r="I1642" s="142"/>
      <c r="J1642" s="562"/>
      <c r="K1642" s="346"/>
      <c r="L1642" s="346"/>
      <c r="M1642" s="346"/>
      <c r="N1642" s="735"/>
    </row>
    <row r="1643" spans="1:14" ht="12.75" customHeight="1">
      <c r="A1643" s="253"/>
      <c r="B1643" s="270"/>
      <c r="C1643" s="86"/>
      <c r="D1643" s="309"/>
      <c r="E1643" s="178">
        <v>3</v>
      </c>
      <c r="F1643" s="225"/>
      <c r="G1643" s="287"/>
      <c r="H1643" s="162"/>
      <c r="I1643" s="139" t="s">
        <v>1764</v>
      </c>
      <c r="J1643" s="562">
        <v>41000</v>
      </c>
      <c r="K1643" s="346">
        <v>2012</v>
      </c>
      <c r="L1643" s="330">
        <v>44231</v>
      </c>
      <c r="M1643" s="330">
        <v>43032</v>
      </c>
      <c r="N1643" s="735">
        <f>M1643/L1643*100</f>
        <v>97.28923153444417</v>
      </c>
    </row>
    <row r="1644" spans="1:14" ht="18.75" customHeight="1">
      <c r="A1644" s="253"/>
      <c r="B1644" s="270"/>
      <c r="C1644" s="86"/>
      <c r="D1644" s="309"/>
      <c r="E1644" s="178">
        <v>5</v>
      </c>
      <c r="F1644" s="225"/>
      <c r="G1644" s="287"/>
      <c r="H1644" s="162"/>
      <c r="I1644" s="139" t="s">
        <v>1770</v>
      </c>
      <c r="J1644" s="562"/>
      <c r="K1644" s="346"/>
      <c r="L1644" s="330">
        <v>3781</v>
      </c>
      <c r="M1644" s="330">
        <v>3781</v>
      </c>
      <c r="N1644" s="735">
        <f>M1644/L1644*100</f>
        <v>100</v>
      </c>
    </row>
    <row r="1645" spans="1:14" ht="5.25" customHeight="1">
      <c r="A1645" s="253"/>
      <c r="B1645" s="270"/>
      <c r="C1645" s="86"/>
      <c r="D1645" s="309"/>
      <c r="E1645" s="178"/>
      <c r="F1645" s="225"/>
      <c r="G1645" s="287"/>
      <c r="H1645" s="162"/>
      <c r="I1645" s="139"/>
      <c r="J1645" s="578"/>
      <c r="K1645" s="201"/>
      <c r="L1645" s="201"/>
      <c r="M1645" s="201"/>
      <c r="N1645" s="744"/>
    </row>
    <row r="1646" spans="1:14" s="107" customFormat="1" ht="12.75" customHeight="1">
      <c r="A1646" s="253"/>
      <c r="B1646" s="253"/>
      <c r="C1646" s="253"/>
      <c r="D1646" s="321"/>
      <c r="E1646" s="321"/>
      <c r="F1646" s="231"/>
      <c r="G1646" s="234"/>
      <c r="H1646" s="324"/>
      <c r="I1646" s="227" t="s">
        <v>1773</v>
      </c>
      <c r="J1646" s="579">
        <f>SUM(J1640:J1645)</f>
        <v>41000</v>
      </c>
      <c r="K1646" s="579">
        <f>SUM(K1640:K1645)</f>
        <v>2012</v>
      </c>
      <c r="L1646" s="579">
        <f>SUM(L1640:L1645)</f>
        <v>48012</v>
      </c>
      <c r="M1646" s="579">
        <f>SUM(M1640:M1645)</f>
        <v>46813</v>
      </c>
      <c r="N1646" s="746">
        <f>M1646/L1646*100</f>
        <v>97.50270765641923</v>
      </c>
    </row>
    <row r="1647" spans="1:14" ht="6.75" customHeight="1">
      <c r="A1647" s="253"/>
      <c r="B1647" s="270"/>
      <c r="C1647" s="86"/>
      <c r="D1647" s="309"/>
      <c r="E1647" s="178"/>
      <c r="F1647" s="225"/>
      <c r="G1647" s="287"/>
      <c r="H1647" s="162"/>
      <c r="I1647" s="140"/>
      <c r="J1647" s="578"/>
      <c r="K1647" s="201"/>
      <c r="L1647" s="201"/>
      <c r="M1647" s="201"/>
      <c r="N1647" s="744"/>
    </row>
    <row r="1648" spans="1:14" ht="12.75" customHeight="1">
      <c r="A1648" s="253">
        <v>43</v>
      </c>
      <c r="B1648" s="270"/>
      <c r="C1648" s="86">
        <v>2</v>
      </c>
      <c r="D1648" s="309"/>
      <c r="E1648" s="178"/>
      <c r="F1648" s="225" t="s">
        <v>497</v>
      </c>
      <c r="G1648" s="287"/>
      <c r="H1648" s="162"/>
      <c r="I1648" s="139"/>
      <c r="J1648" s="578"/>
      <c r="K1648" s="201"/>
      <c r="L1648" s="201"/>
      <c r="M1648" s="201"/>
      <c r="N1648" s="744"/>
    </row>
    <row r="1649" spans="1:14" ht="12.75" customHeight="1">
      <c r="A1649" s="253"/>
      <c r="B1649" s="270"/>
      <c r="C1649" s="86"/>
      <c r="D1649" s="309">
        <v>1</v>
      </c>
      <c r="E1649" s="178"/>
      <c r="F1649" s="225"/>
      <c r="G1649" s="287"/>
      <c r="H1649" s="162" t="s">
        <v>1761</v>
      </c>
      <c r="I1649" s="142"/>
      <c r="J1649" s="562"/>
      <c r="K1649" s="346"/>
      <c r="L1649" s="346"/>
      <c r="M1649" s="346"/>
      <c r="N1649" s="735"/>
    </row>
    <row r="1650" spans="1:14" ht="12" customHeight="1">
      <c r="A1650" s="253"/>
      <c r="B1650" s="270"/>
      <c r="C1650" s="86"/>
      <c r="D1650" s="309"/>
      <c r="E1650" s="178">
        <v>5</v>
      </c>
      <c r="F1650" s="225"/>
      <c r="G1650" s="287"/>
      <c r="H1650" s="162"/>
      <c r="I1650" s="139" t="s">
        <v>1770</v>
      </c>
      <c r="J1650" s="562">
        <v>10000</v>
      </c>
      <c r="K1650" s="562">
        <v>10000</v>
      </c>
      <c r="L1650" s="562">
        <v>10000</v>
      </c>
      <c r="M1650" s="330">
        <v>10000</v>
      </c>
      <c r="N1650" s="735">
        <f>M1650/L1650*100</f>
        <v>100</v>
      </c>
    </row>
    <row r="1651" spans="1:14" ht="10.5" customHeight="1">
      <c r="A1651" s="253"/>
      <c r="B1651" s="270"/>
      <c r="C1651" s="86"/>
      <c r="D1651" s="309"/>
      <c r="E1651" s="178"/>
      <c r="F1651" s="225"/>
      <c r="G1651" s="287"/>
      <c r="H1651" s="162"/>
      <c r="I1651" s="139"/>
      <c r="J1651" s="578"/>
      <c r="K1651" s="201"/>
      <c r="L1651" s="201"/>
      <c r="M1651" s="201"/>
      <c r="N1651" s="744"/>
    </row>
    <row r="1652" spans="1:14" s="107" customFormat="1" ht="12.75" customHeight="1">
      <c r="A1652" s="253"/>
      <c r="B1652" s="253"/>
      <c r="C1652" s="253"/>
      <c r="D1652" s="321"/>
      <c r="E1652" s="321"/>
      <c r="F1652" s="231"/>
      <c r="G1652" s="234"/>
      <c r="H1652" s="324"/>
      <c r="I1652" s="227" t="s">
        <v>1773</v>
      </c>
      <c r="J1652" s="579">
        <f>SUM(J1647:J1651)</f>
        <v>10000</v>
      </c>
      <c r="K1652" s="579">
        <f>SUM(K1647:K1651)</f>
        <v>10000</v>
      </c>
      <c r="L1652" s="579">
        <f>SUM(L1647:L1651)</f>
        <v>10000</v>
      </c>
      <c r="M1652" s="579">
        <f>SUM(M1647:M1651)</f>
        <v>10000</v>
      </c>
      <c r="N1652" s="746">
        <f>M1652/L1652*100</f>
        <v>100</v>
      </c>
    </row>
    <row r="1653" spans="1:14" ht="11.25" customHeight="1">
      <c r="A1653" s="253"/>
      <c r="B1653" s="270"/>
      <c r="C1653" s="86"/>
      <c r="D1653" s="309"/>
      <c r="E1653" s="178"/>
      <c r="F1653" s="225"/>
      <c r="G1653" s="287"/>
      <c r="H1653" s="162"/>
      <c r="I1653" s="140"/>
      <c r="J1653" s="578"/>
      <c r="K1653" s="201"/>
      <c r="L1653" s="201"/>
      <c r="M1653" s="201"/>
      <c r="N1653" s="744"/>
    </row>
    <row r="1654" spans="1:14" ht="15" customHeight="1">
      <c r="A1654" s="253">
        <v>44</v>
      </c>
      <c r="B1654" s="270"/>
      <c r="C1654" s="86">
        <v>2</v>
      </c>
      <c r="D1654" s="309"/>
      <c r="E1654" s="178"/>
      <c r="F1654" s="225" t="s">
        <v>1641</v>
      </c>
      <c r="G1654" s="287"/>
      <c r="H1654" s="162"/>
      <c r="I1654" s="139"/>
      <c r="J1654" s="578"/>
      <c r="K1654" s="201"/>
      <c r="L1654" s="201"/>
      <c r="M1654" s="201"/>
      <c r="N1654" s="744"/>
    </row>
    <row r="1655" spans="1:14" ht="15" customHeight="1">
      <c r="A1655" s="253"/>
      <c r="B1655" s="270"/>
      <c r="C1655" s="86"/>
      <c r="D1655" s="309">
        <v>1</v>
      </c>
      <c r="E1655" s="178"/>
      <c r="F1655" s="225"/>
      <c r="G1655" s="287"/>
      <c r="H1655" s="162" t="s">
        <v>1761</v>
      </c>
      <c r="I1655" s="142"/>
      <c r="J1655" s="562"/>
      <c r="K1655" s="346"/>
      <c r="L1655" s="346"/>
      <c r="M1655" s="346"/>
      <c r="N1655" s="735"/>
    </row>
    <row r="1656" spans="1:14" ht="12.75" customHeight="1">
      <c r="A1656" s="253"/>
      <c r="B1656" s="270"/>
      <c r="C1656" s="86"/>
      <c r="D1656" s="309"/>
      <c r="E1656" s="178">
        <v>3</v>
      </c>
      <c r="F1656" s="225"/>
      <c r="G1656" s="287"/>
      <c r="H1656" s="162"/>
      <c r="I1656" s="139" t="s">
        <v>1764</v>
      </c>
      <c r="J1656" s="562">
        <v>5000</v>
      </c>
      <c r="K1656" s="562">
        <v>5000</v>
      </c>
      <c r="L1656" s="562">
        <v>5000</v>
      </c>
      <c r="M1656" s="330"/>
      <c r="N1656" s="735"/>
    </row>
    <row r="1657" spans="1:14" ht="7.5" customHeight="1">
      <c r="A1657" s="253"/>
      <c r="B1657" s="270"/>
      <c r="C1657" s="86"/>
      <c r="D1657" s="309"/>
      <c r="E1657" s="178"/>
      <c r="F1657" s="225"/>
      <c r="G1657" s="287"/>
      <c r="H1657" s="162"/>
      <c r="I1657" s="139"/>
      <c r="J1657" s="578"/>
      <c r="K1657" s="201"/>
      <c r="L1657" s="201"/>
      <c r="M1657" s="201"/>
      <c r="N1657" s="744"/>
    </row>
    <row r="1658" spans="1:14" s="107" customFormat="1" ht="12.75" customHeight="1">
      <c r="A1658" s="253"/>
      <c r="B1658" s="253"/>
      <c r="C1658" s="253"/>
      <c r="D1658" s="321"/>
      <c r="E1658" s="321"/>
      <c r="F1658" s="231"/>
      <c r="G1658" s="234"/>
      <c r="H1658" s="324"/>
      <c r="I1658" s="227" t="s">
        <v>1773</v>
      </c>
      <c r="J1658" s="579">
        <f>SUM(J1653:J1657)</f>
        <v>5000</v>
      </c>
      <c r="K1658" s="579">
        <f>SUM(K1653:K1657)</f>
        <v>5000</v>
      </c>
      <c r="L1658" s="579">
        <f>SUM(L1653:L1657)</f>
        <v>5000</v>
      </c>
      <c r="M1658" s="345"/>
      <c r="N1658" s="746"/>
    </row>
    <row r="1659" spans="1:14" ht="7.5" customHeight="1">
      <c r="A1659" s="253"/>
      <c r="B1659" s="270"/>
      <c r="C1659" s="86"/>
      <c r="D1659" s="309"/>
      <c r="E1659" s="178"/>
      <c r="F1659" s="225"/>
      <c r="G1659" s="287"/>
      <c r="H1659" s="162"/>
      <c r="I1659" s="140"/>
      <c r="J1659" s="578"/>
      <c r="K1659" s="201"/>
      <c r="L1659" s="201"/>
      <c r="M1659" s="201"/>
      <c r="N1659" s="744"/>
    </row>
    <row r="1660" spans="1:14" ht="15" customHeight="1">
      <c r="A1660" s="253">
        <v>45</v>
      </c>
      <c r="B1660" s="270"/>
      <c r="C1660" s="86">
        <v>2</v>
      </c>
      <c r="D1660" s="309"/>
      <c r="E1660" s="178"/>
      <c r="F1660" s="225" t="s">
        <v>1723</v>
      </c>
      <c r="G1660" s="287"/>
      <c r="H1660" s="162"/>
      <c r="I1660" s="139"/>
      <c r="J1660" s="578"/>
      <c r="K1660" s="201"/>
      <c r="L1660" s="201"/>
      <c r="M1660" s="201"/>
      <c r="N1660" s="744"/>
    </row>
    <row r="1661" spans="1:14" ht="14.25" customHeight="1">
      <c r="A1661" s="253"/>
      <c r="B1661" s="270"/>
      <c r="C1661" s="86"/>
      <c r="D1661" s="309">
        <v>1</v>
      </c>
      <c r="E1661" s="178"/>
      <c r="F1661" s="225"/>
      <c r="G1661" s="287"/>
      <c r="H1661" s="162" t="s">
        <v>1761</v>
      </c>
      <c r="I1661" s="142"/>
      <c r="J1661" s="562"/>
      <c r="K1661" s="346"/>
      <c r="L1661" s="346"/>
      <c r="M1661" s="346"/>
      <c r="N1661" s="735"/>
    </row>
    <row r="1662" spans="1:14" ht="12.75" customHeight="1">
      <c r="A1662" s="253"/>
      <c r="B1662" s="270"/>
      <c r="C1662" s="86"/>
      <c r="D1662" s="309"/>
      <c r="E1662" s="178">
        <v>5</v>
      </c>
      <c r="F1662" s="225"/>
      <c r="G1662" s="287"/>
      <c r="H1662" s="162"/>
      <c r="I1662" s="139" t="s">
        <v>1770</v>
      </c>
      <c r="J1662" s="562">
        <v>50</v>
      </c>
      <c r="K1662" s="562">
        <v>50</v>
      </c>
      <c r="L1662" s="562">
        <v>50</v>
      </c>
      <c r="M1662" s="330">
        <v>48</v>
      </c>
      <c r="N1662" s="735">
        <f>M1662/L1662*100</f>
        <v>96</v>
      </c>
    </row>
    <row r="1663" spans="1:14" ht="7.5" customHeight="1">
      <c r="A1663" s="253"/>
      <c r="B1663" s="270"/>
      <c r="C1663" s="86"/>
      <c r="D1663" s="309"/>
      <c r="E1663" s="178"/>
      <c r="F1663" s="225"/>
      <c r="G1663" s="287"/>
      <c r="H1663" s="162"/>
      <c r="I1663" s="139"/>
      <c r="J1663" s="578"/>
      <c r="K1663" s="201"/>
      <c r="L1663" s="201"/>
      <c r="M1663" s="201"/>
      <c r="N1663" s="744"/>
    </row>
    <row r="1664" spans="1:14" s="107" customFormat="1" ht="12.75" customHeight="1">
      <c r="A1664" s="253"/>
      <c r="B1664" s="253"/>
      <c r="C1664" s="253"/>
      <c r="D1664" s="321"/>
      <c r="E1664" s="321"/>
      <c r="F1664" s="231"/>
      <c r="G1664" s="234"/>
      <c r="H1664" s="324"/>
      <c r="I1664" s="227" t="s">
        <v>1773</v>
      </c>
      <c r="J1664" s="579">
        <f>SUM(J1659:J1663)</f>
        <v>50</v>
      </c>
      <c r="K1664" s="579">
        <f>SUM(K1659:K1663)</f>
        <v>50</v>
      </c>
      <c r="L1664" s="579">
        <f>SUM(L1659:L1663)</f>
        <v>50</v>
      </c>
      <c r="M1664" s="579">
        <f>SUM(M1659:M1663)</f>
        <v>48</v>
      </c>
      <c r="N1664" s="746">
        <f>M1664/L1664*100</f>
        <v>96</v>
      </c>
    </row>
    <row r="1665" spans="1:14" ht="7.5" customHeight="1">
      <c r="A1665" s="253"/>
      <c r="B1665" s="270"/>
      <c r="C1665" s="86"/>
      <c r="D1665" s="309"/>
      <c r="E1665" s="178"/>
      <c r="F1665" s="225"/>
      <c r="G1665" s="287"/>
      <c r="H1665" s="162"/>
      <c r="I1665" s="140"/>
      <c r="J1665" s="578"/>
      <c r="K1665" s="201"/>
      <c r="L1665" s="201"/>
      <c r="M1665" s="201"/>
      <c r="N1665" s="744"/>
    </row>
    <row r="1666" spans="1:14" ht="13.5" customHeight="1">
      <c r="A1666" s="253">
        <v>46</v>
      </c>
      <c r="B1666" s="270"/>
      <c r="C1666" s="86">
        <v>1</v>
      </c>
      <c r="D1666" s="309"/>
      <c r="E1666" s="178"/>
      <c r="F1666" s="225" t="s">
        <v>526</v>
      </c>
      <c r="G1666" s="287"/>
      <c r="H1666" s="162"/>
      <c r="I1666" s="139"/>
      <c r="J1666" s="578"/>
      <c r="K1666" s="201"/>
      <c r="L1666" s="201"/>
      <c r="M1666" s="201"/>
      <c r="N1666" s="744"/>
    </row>
    <row r="1667" spans="1:14" ht="13.5" customHeight="1">
      <c r="A1667" s="253"/>
      <c r="B1667" s="270"/>
      <c r="C1667" s="86"/>
      <c r="D1667" s="309">
        <v>1</v>
      </c>
      <c r="E1667" s="178"/>
      <c r="F1667" s="225"/>
      <c r="G1667" s="287"/>
      <c r="H1667" s="162" t="s">
        <v>1761</v>
      </c>
      <c r="I1667" s="142"/>
      <c r="J1667" s="562"/>
      <c r="K1667" s="346"/>
      <c r="L1667" s="346"/>
      <c r="M1667" s="346"/>
      <c r="N1667" s="735"/>
    </row>
    <row r="1668" spans="1:14" ht="13.5" customHeight="1">
      <c r="A1668" s="253"/>
      <c r="B1668" s="270"/>
      <c r="C1668" s="86"/>
      <c r="D1668" s="309"/>
      <c r="E1668" s="178">
        <v>3</v>
      </c>
      <c r="F1668" s="225"/>
      <c r="G1668" s="287"/>
      <c r="H1668" s="162"/>
      <c r="I1668" s="139" t="s">
        <v>1764</v>
      </c>
      <c r="J1668" s="562">
        <v>1000</v>
      </c>
      <c r="K1668" s="562">
        <v>1000</v>
      </c>
      <c r="L1668" s="562">
        <v>1000</v>
      </c>
      <c r="M1668" s="330">
        <v>1000</v>
      </c>
      <c r="N1668" s="735">
        <f>M1668/L1668*100</f>
        <v>100</v>
      </c>
    </row>
    <row r="1669" spans="1:14" ht="4.5" customHeight="1">
      <c r="A1669" s="253"/>
      <c r="B1669" s="270"/>
      <c r="C1669" s="86"/>
      <c r="D1669" s="309"/>
      <c r="E1669" s="178"/>
      <c r="F1669" s="225"/>
      <c r="G1669" s="287"/>
      <c r="H1669" s="162"/>
      <c r="I1669" s="139"/>
      <c r="J1669" s="578"/>
      <c r="K1669" s="201"/>
      <c r="L1669" s="201"/>
      <c r="M1669" s="201"/>
      <c r="N1669" s="744"/>
    </row>
    <row r="1670" spans="1:14" s="107" customFormat="1" ht="16.5" customHeight="1">
      <c r="A1670" s="253"/>
      <c r="B1670" s="253"/>
      <c r="C1670" s="253"/>
      <c r="D1670" s="321"/>
      <c r="E1670" s="321"/>
      <c r="F1670" s="231"/>
      <c r="G1670" s="234"/>
      <c r="H1670" s="324"/>
      <c r="I1670" s="227" t="s">
        <v>1773</v>
      </c>
      <c r="J1670" s="579">
        <f>SUM(J1665:J1669)</f>
        <v>1000</v>
      </c>
      <c r="K1670" s="579">
        <f>SUM(K1665:K1669)</f>
        <v>1000</v>
      </c>
      <c r="L1670" s="579">
        <f>SUM(L1665:L1669)</f>
        <v>1000</v>
      </c>
      <c r="M1670" s="579">
        <f>SUM(M1665:M1669)</f>
        <v>1000</v>
      </c>
      <c r="N1670" s="746">
        <f>M1670/L1670*100</f>
        <v>100</v>
      </c>
    </row>
    <row r="1671" spans="1:14" ht="6.75" customHeight="1">
      <c r="A1671" s="253"/>
      <c r="B1671" s="270"/>
      <c r="C1671" s="86"/>
      <c r="D1671" s="309"/>
      <c r="E1671" s="178"/>
      <c r="F1671" s="225"/>
      <c r="G1671" s="287"/>
      <c r="H1671" s="162"/>
      <c r="I1671" s="140"/>
      <c r="J1671" s="578"/>
      <c r="K1671" s="201"/>
      <c r="L1671" s="201"/>
      <c r="M1671" s="201"/>
      <c r="N1671" s="744"/>
    </row>
    <row r="1672" spans="1:14" ht="13.5" customHeight="1">
      <c r="A1672" s="253">
        <v>47</v>
      </c>
      <c r="B1672" s="270"/>
      <c r="C1672" s="86">
        <v>2</v>
      </c>
      <c r="D1672" s="309"/>
      <c r="E1672" s="178"/>
      <c r="F1672" s="225" t="s">
        <v>1645</v>
      </c>
      <c r="G1672" s="287"/>
      <c r="H1672" s="162"/>
      <c r="I1672" s="139"/>
      <c r="J1672" s="578"/>
      <c r="K1672" s="201"/>
      <c r="L1672" s="201"/>
      <c r="M1672" s="201"/>
      <c r="N1672" s="744"/>
    </row>
    <row r="1673" spans="1:14" ht="13.5" customHeight="1">
      <c r="A1673" s="253"/>
      <c r="B1673" s="270"/>
      <c r="C1673" s="86"/>
      <c r="D1673" s="309">
        <v>1</v>
      </c>
      <c r="E1673" s="178"/>
      <c r="F1673" s="225"/>
      <c r="G1673" s="287"/>
      <c r="H1673" s="162" t="s">
        <v>1761</v>
      </c>
      <c r="I1673" s="142"/>
      <c r="J1673" s="562"/>
      <c r="K1673" s="346"/>
      <c r="L1673" s="346"/>
      <c r="M1673" s="346"/>
      <c r="N1673" s="735"/>
    </row>
    <row r="1674" spans="1:14" ht="13.5" customHeight="1">
      <c r="A1674" s="253"/>
      <c r="B1674" s="270"/>
      <c r="C1674" s="86"/>
      <c r="D1674" s="309"/>
      <c r="E1674" s="178">
        <v>3</v>
      </c>
      <c r="F1674" s="225"/>
      <c r="G1674" s="287"/>
      <c r="H1674" s="162"/>
      <c r="I1674" s="139" t="s">
        <v>1764</v>
      </c>
      <c r="J1674" s="562">
        <v>1000</v>
      </c>
      <c r="K1674" s="346">
        <v>689</v>
      </c>
      <c r="L1674" s="330">
        <v>1389</v>
      </c>
      <c r="M1674" s="330">
        <v>688</v>
      </c>
      <c r="N1674" s="735">
        <f>M1674/L1674*100</f>
        <v>49.53203743700504</v>
      </c>
    </row>
    <row r="1675" spans="1:14" ht="7.5" customHeight="1">
      <c r="A1675" s="253"/>
      <c r="B1675" s="270"/>
      <c r="C1675" s="86"/>
      <c r="D1675" s="309"/>
      <c r="E1675" s="178"/>
      <c r="F1675" s="225"/>
      <c r="G1675" s="287"/>
      <c r="H1675" s="162"/>
      <c r="I1675" s="139"/>
      <c r="J1675" s="578"/>
      <c r="K1675" s="201"/>
      <c r="L1675" s="201"/>
      <c r="M1675" s="201"/>
      <c r="N1675" s="744"/>
    </row>
    <row r="1676" spans="1:14" s="107" customFormat="1" ht="13.5" customHeight="1">
      <c r="A1676" s="253"/>
      <c r="B1676" s="253"/>
      <c r="C1676" s="253"/>
      <c r="D1676" s="321"/>
      <c r="E1676" s="321"/>
      <c r="F1676" s="231"/>
      <c r="G1676" s="234"/>
      <c r="H1676" s="324"/>
      <c r="I1676" s="227" t="s">
        <v>1773</v>
      </c>
      <c r="J1676" s="579">
        <f>SUM(J1671:J1675)</f>
        <v>1000</v>
      </c>
      <c r="K1676" s="579">
        <f>SUM(K1671:K1675)</f>
        <v>689</v>
      </c>
      <c r="L1676" s="579">
        <f>SUM(L1671:L1675)</f>
        <v>1389</v>
      </c>
      <c r="M1676" s="579">
        <f>SUM(M1671:M1675)</f>
        <v>688</v>
      </c>
      <c r="N1676" s="746">
        <f>M1676/L1676*100</f>
        <v>49.53203743700504</v>
      </c>
    </row>
    <row r="1677" spans="1:14" ht="8.25" customHeight="1">
      <c r="A1677" s="253"/>
      <c r="B1677" s="270"/>
      <c r="C1677" s="86"/>
      <c r="D1677" s="309"/>
      <c r="E1677" s="178"/>
      <c r="F1677" s="225"/>
      <c r="G1677" s="287"/>
      <c r="H1677" s="162"/>
      <c r="I1677" s="140"/>
      <c r="J1677" s="578"/>
      <c r="K1677" s="201"/>
      <c r="L1677" s="201"/>
      <c r="M1677" s="201"/>
      <c r="N1677" s="744"/>
    </row>
    <row r="1678" spans="1:14" ht="13.5" customHeight="1">
      <c r="A1678" s="253">
        <v>48</v>
      </c>
      <c r="B1678" s="270"/>
      <c r="C1678" s="86">
        <v>2</v>
      </c>
      <c r="D1678" s="309"/>
      <c r="E1678" s="178"/>
      <c r="F1678" s="225" t="s">
        <v>1558</v>
      </c>
      <c r="G1678" s="287"/>
      <c r="H1678" s="162"/>
      <c r="I1678" s="139"/>
      <c r="J1678" s="578"/>
      <c r="K1678" s="201"/>
      <c r="L1678" s="201"/>
      <c r="M1678" s="201"/>
      <c r="N1678" s="744"/>
    </row>
    <row r="1679" spans="1:14" ht="13.5" customHeight="1">
      <c r="A1679" s="253"/>
      <c r="B1679" s="270"/>
      <c r="C1679" s="86"/>
      <c r="D1679" s="309">
        <v>1</v>
      </c>
      <c r="E1679" s="178"/>
      <c r="F1679" s="225"/>
      <c r="G1679" s="287"/>
      <c r="H1679" s="162" t="s">
        <v>1761</v>
      </c>
      <c r="I1679" s="142"/>
      <c r="J1679" s="562"/>
      <c r="K1679" s="346"/>
      <c r="L1679" s="346"/>
      <c r="M1679" s="346"/>
      <c r="N1679" s="735"/>
    </row>
    <row r="1680" spans="1:14" ht="13.5" customHeight="1">
      <c r="A1680" s="253"/>
      <c r="B1680" s="270"/>
      <c r="C1680" s="86"/>
      <c r="D1680" s="309"/>
      <c r="E1680" s="178">
        <v>3</v>
      </c>
      <c r="F1680" s="225"/>
      <c r="G1680" s="287"/>
      <c r="H1680" s="162"/>
      <c r="I1680" s="139" t="s">
        <v>1764</v>
      </c>
      <c r="J1680" s="562">
        <v>9000</v>
      </c>
      <c r="K1680" s="346">
        <v>9089</v>
      </c>
      <c r="L1680" s="330">
        <v>6048</v>
      </c>
      <c r="M1680" s="330">
        <v>571</v>
      </c>
      <c r="N1680" s="735">
        <f>M1680/L1680*100</f>
        <v>9.441137566137566</v>
      </c>
    </row>
    <row r="1681" spans="1:14" ht="6" customHeight="1">
      <c r="A1681" s="253"/>
      <c r="B1681" s="270"/>
      <c r="C1681" s="86"/>
      <c r="D1681" s="309"/>
      <c r="E1681" s="178"/>
      <c r="F1681" s="225"/>
      <c r="G1681" s="287"/>
      <c r="H1681" s="162"/>
      <c r="I1681" s="139"/>
      <c r="J1681" s="578"/>
      <c r="K1681" s="201"/>
      <c r="L1681" s="201"/>
      <c r="M1681" s="201"/>
      <c r="N1681" s="744"/>
    </row>
    <row r="1682" spans="1:14" s="107" customFormat="1" ht="15.75" customHeight="1">
      <c r="A1682" s="253"/>
      <c r="B1682" s="253"/>
      <c r="C1682" s="253"/>
      <c r="D1682" s="321"/>
      <c r="E1682" s="321"/>
      <c r="F1682" s="231"/>
      <c r="G1682" s="234"/>
      <c r="H1682" s="324"/>
      <c r="I1682" s="227" t="s">
        <v>1773</v>
      </c>
      <c r="J1682" s="579">
        <f>SUM(J1677:J1681)</f>
        <v>9000</v>
      </c>
      <c r="K1682" s="579">
        <f>SUM(K1677:K1681)</f>
        <v>9089</v>
      </c>
      <c r="L1682" s="579">
        <f>SUM(L1677:L1681)</f>
        <v>6048</v>
      </c>
      <c r="M1682" s="579">
        <f>SUM(M1677:M1681)</f>
        <v>571</v>
      </c>
      <c r="N1682" s="746">
        <f>M1682/L1682*100</f>
        <v>9.441137566137566</v>
      </c>
    </row>
    <row r="1683" spans="1:14" ht="6.75" customHeight="1">
      <c r="A1683" s="253"/>
      <c r="B1683" s="270"/>
      <c r="C1683" s="86"/>
      <c r="D1683" s="309"/>
      <c r="E1683" s="178"/>
      <c r="F1683" s="225"/>
      <c r="G1683" s="287"/>
      <c r="H1683" s="162"/>
      <c r="I1683" s="140"/>
      <c r="J1683" s="578"/>
      <c r="K1683" s="201"/>
      <c r="L1683" s="201"/>
      <c r="M1683" s="201"/>
      <c r="N1683" s="744"/>
    </row>
    <row r="1684" spans="1:14" ht="13.5" customHeight="1">
      <c r="A1684" s="253">
        <v>49</v>
      </c>
      <c r="B1684" s="270"/>
      <c r="C1684" s="86">
        <v>1</v>
      </c>
      <c r="D1684" s="309"/>
      <c r="E1684" s="178"/>
      <c r="F1684" s="225" t="s">
        <v>566</v>
      </c>
      <c r="G1684" s="287"/>
      <c r="H1684" s="162"/>
      <c r="I1684" s="139"/>
      <c r="J1684" s="578"/>
      <c r="K1684" s="201"/>
      <c r="L1684" s="201"/>
      <c r="M1684" s="201"/>
      <c r="N1684" s="744"/>
    </row>
    <row r="1685" spans="1:14" ht="13.5" customHeight="1">
      <c r="A1685" s="253"/>
      <c r="B1685" s="270"/>
      <c r="C1685" s="86"/>
      <c r="D1685" s="309">
        <v>1</v>
      </c>
      <c r="E1685" s="178"/>
      <c r="F1685" s="225"/>
      <c r="G1685" s="287"/>
      <c r="H1685" s="162" t="s">
        <v>1761</v>
      </c>
      <c r="I1685" s="142"/>
      <c r="J1685" s="562"/>
      <c r="K1685" s="346"/>
      <c r="L1685" s="346"/>
      <c r="M1685" s="346"/>
      <c r="N1685" s="735"/>
    </row>
    <row r="1686" spans="1:14" ht="13.5" customHeight="1">
      <c r="A1686" s="253"/>
      <c r="B1686" s="270"/>
      <c r="C1686" s="86"/>
      <c r="D1686" s="309"/>
      <c r="E1686" s="178">
        <v>3</v>
      </c>
      <c r="F1686" s="225"/>
      <c r="G1686" s="287"/>
      <c r="H1686" s="162"/>
      <c r="I1686" s="139" t="s">
        <v>1764</v>
      </c>
      <c r="J1686" s="562"/>
      <c r="K1686" s="346">
        <v>500</v>
      </c>
      <c r="L1686" s="330">
        <v>152</v>
      </c>
      <c r="M1686" s="330">
        <v>101</v>
      </c>
      <c r="N1686" s="735">
        <f>M1686/L1686*100</f>
        <v>66.44736842105263</v>
      </c>
    </row>
    <row r="1687" spans="1:14" ht="7.5" customHeight="1">
      <c r="A1687" s="253"/>
      <c r="B1687" s="270"/>
      <c r="C1687" s="86"/>
      <c r="D1687" s="309"/>
      <c r="E1687" s="178"/>
      <c r="F1687" s="225"/>
      <c r="G1687" s="287"/>
      <c r="H1687" s="162"/>
      <c r="I1687" s="139"/>
      <c r="J1687" s="578"/>
      <c r="K1687" s="201"/>
      <c r="L1687" s="201"/>
      <c r="M1687" s="201"/>
      <c r="N1687" s="744"/>
    </row>
    <row r="1688" spans="1:14" s="107" customFormat="1" ht="15" customHeight="1">
      <c r="A1688" s="253"/>
      <c r="B1688" s="253"/>
      <c r="C1688" s="253"/>
      <c r="D1688" s="321"/>
      <c r="E1688" s="321"/>
      <c r="F1688" s="231"/>
      <c r="G1688" s="234"/>
      <c r="H1688" s="324"/>
      <c r="I1688" s="227" t="s">
        <v>1773</v>
      </c>
      <c r="J1688" s="579"/>
      <c r="K1688" s="345">
        <f>SUM(K1683:K1687)</f>
        <v>500</v>
      </c>
      <c r="L1688" s="579">
        <f>SUM(L1683:L1687)</f>
        <v>152</v>
      </c>
      <c r="M1688" s="579">
        <f>SUM(M1683:M1687)</f>
        <v>101</v>
      </c>
      <c r="N1688" s="746">
        <f>M1688/L1688*100</f>
        <v>66.44736842105263</v>
      </c>
    </row>
    <row r="1689" spans="1:14" ht="6.75" customHeight="1">
      <c r="A1689" s="253"/>
      <c r="B1689" s="270"/>
      <c r="C1689" s="86"/>
      <c r="D1689" s="309"/>
      <c r="E1689" s="178"/>
      <c r="F1689" s="225"/>
      <c r="G1689" s="287"/>
      <c r="H1689" s="162"/>
      <c r="I1689" s="140"/>
      <c r="J1689" s="578"/>
      <c r="K1689" s="201"/>
      <c r="L1689" s="201"/>
      <c r="M1689" s="201"/>
      <c r="N1689" s="744"/>
    </row>
    <row r="1690" spans="1:14" ht="15" customHeight="1">
      <c r="A1690" s="253">
        <v>50</v>
      </c>
      <c r="B1690" s="270"/>
      <c r="C1690" s="86">
        <v>1</v>
      </c>
      <c r="D1690" s="309"/>
      <c r="E1690" s="178"/>
      <c r="F1690" s="225" t="s">
        <v>567</v>
      </c>
      <c r="G1690" s="287"/>
      <c r="H1690" s="162"/>
      <c r="I1690" s="139"/>
      <c r="J1690" s="578"/>
      <c r="K1690" s="201"/>
      <c r="L1690" s="201"/>
      <c r="M1690" s="201"/>
      <c r="N1690" s="744"/>
    </row>
    <row r="1691" spans="1:14" ht="13.5" customHeight="1">
      <c r="A1691" s="253"/>
      <c r="B1691" s="270"/>
      <c r="C1691" s="86"/>
      <c r="D1691" s="309">
        <v>1</v>
      </c>
      <c r="E1691" s="178"/>
      <c r="F1691" s="225"/>
      <c r="G1691" s="287"/>
      <c r="H1691" s="162" t="s">
        <v>1761</v>
      </c>
      <c r="I1691" s="142"/>
      <c r="J1691" s="562"/>
      <c r="K1691" s="346"/>
      <c r="L1691" s="346"/>
      <c r="M1691" s="346"/>
      <c r="N1691" s="735"/>
    </row>
    <row r="1692" spans="1:14" ht="18" customHeight="1">
      <c r="A1692" s="253"/>
      <c r="B1692" s="270"/>
      <c r="C1692" s="86"/>
      <c r="D1692" s="309"/>
      <c r="E1692" s="178">
        <v>1</v>
      </c>
      <c r="F1692" s="225"/>
      <c r="G1692" s="287"/>
      <c r="H1692" s="162"/>
      <c r="I1692" s="142" t="s">
        <v>1762</v>
      </c>
      <c r="J1692" s="562"/>
      <c r="K1692" s="346"/>
      <c r="L1692" s="346">
        <v>144</v>
      </c>
      <c r="M1692" s="346"/>
      <c r="N1692" s="735"/>
    </row>
    <row r="1693" spans="1:14" ht="18" customHeight="1">
      <c r="A1693" s="253"/>
      <c r="B1693" s="270"/>
      <c r="C1693" s="86"/>
      <c r="D1693" s="309"/>
      <c r="E1693" s="178">
        <v>2</v>
      </c>
      <c r="F1693" s="225"/>
      <c r="G1693" s="287"/>
      <c r="H1693" s="162"/>
      <c r="I1693" s="142" t="s">
        <v>1763</v>
      </c>
      <c r="J1693" s="562"/>
      <c r="K1693" s="346"/>
      <c r="L1693" s="346">
        <v>38</v>
      </c>
      <c r="M1693" s="346"/>
      <c r="N1693" s="735"/>
    </row>
    <row r="1694" spans="1:14" ht="17.25" customHeight="1">
      <c r="A1694" s="253"/>
      <c r="B1694" s="270"/>
      <c r="C1694" s="86"/>
      <c r="D1694" s="309"/>
      <c r="E1694" s="178">
        <v>3</v>
      </c>
      <c r="F1694" s="225"/>
      <c r="G1694" s="287"/>
      <c r="H1694" s="162"/>
      <c r="I1694" s="139" t="s">
        <v>1764</v>
      </c>
      <c r="J1694" s="562"/>
      <c r="K1694" s="346">
        <v>292</v>
      </c>
      <c r="L1694" s="330">
        <v>1022</v>
      </c>
      <c r="M1694" s="330">
        <v>940</v>
      </c>
      <c r="N1694" s="735">
        <f>M1694/L1694*100</f>
        <v>91.97651663405088</v>
      </c>
    </row>
    <row r="1695" spans="1:14" ht="4.5" customHeight="1" hidden="1">
      <c r="A1695" s="253"/>
      <c r="B1695" s="270"/>
      <c r="C1695" s="86"/>
      <c r="D1695" s="309"/>
      <c r="E1695" s="178"/>
      <c r="F1695" s="225"/>
      <c r="G1695" s="287"/>
      <c r="H1695" s="162"/>
      <c r="I1695" s="139"/>
      <c r="J1695" s="578"/>
      <c r="K1695" s="201"/>
      <c r="L1695" s="201"/>
      <c r="M1695" s="201"/>
      <c r="N1695" s="744"/>
    </row>
    <row r="1696" spans="1:14" s="107" customFormat="1" ht="13.5" customHeight="1">
      <c r="A1696" s="253"/>
      <c r="B1696" s="253"/>
      <c r="C1696" s="253"/>
      <c r="D1696" s="321"/>
      <c r="E1696" s="321"/>
      <c r="F1696" s="231"/>
      <c r="G1696" s="234"/>
      <c r="H1696" s="324"/>
      <c r="I1696" s="227" t="s">
        <v>1773</v>
      </c>
      <c r="J1696" s="579"/>
      <c r="K1696" s="345">
        <f>SUM(K1689:K1695)</f>
        <v>292</v>
      </c>
      <c r="L1696" s="579">
        <f>SUM(L1692:L1695)</f>
        <v>1204</v>
      </c>
      <c r="M1696" s="579">
        <f>SUM(M1692:M1695)</f>
        <v>940</v>
      </c>
      <c r="N1696" s="746">
        <f>M1696/L1696*100</f>
        <v>78.07308970099668</v>
      </c>
    </row>
    <row r="1697" spans="1:14" ht="4.5" customHeight="1">
      <c r="A1697" s="253"/>
      <c r="B1697" s="270"/>
      <c r="C1697" s="86"/>
      <c r="D1697" s="309"/>
      <c r="E1697" s="178"/>
      <c r="F1697" s="225"/>
      <c r="G1697" s="287"/>
      <c r="H1697" s="162"/>
      <c r="I1697" s="140"/>
      <c r="J1697" s="578"/>
      <c r="K1697" s="201"/>
      <c r="L1697" s="201"/>
      <c r="M1697" s="201"/>
      <c r="N1697" s="744"/>
    </row>
    <row r="1698" spans="1:14" ht="13.5" customHeight="1">
      <c r="A1698" s="253">
        <v>51</v>
      </c>
      <c r="B1698" s="270"/>
      <c r="C1698" s="86">
        <v>2</v>
      </c>
      <c r="D1698" s="309"/>
      <c r="E1698" s="178"/>
      <c r="F1698" s="225" t="s">
        <v>1204</v>
      </c>
      <c r="G1698" s="287"/>
      <c r="H1698" s="162"/>
      <c r="I1698" s="139"/>
      <c r="J1698" s="578"/>
      <c r="K1698" s="201"/>
      <c r="L1698" s="201"/>
      <c r="M1698" s="201"/>
      <c r="N1698" s="744"/>
    </row>
    <row r="1699" spans="1:14" ht="13.5" customHeight="1">
      <c r="A1699" s="253"/>
      <c r="B1699" s="270"/>
      <c r="C1699" s="86"/>
      <c r="D1699" s="309">
        <v>1</v>
      </c>
      <c r="E1699" s="178"/>
      <c r="F1699" s="225"/>
      <c r="G1699" s="287"/>
      <c r="H1699" s="162" t="s">
        <v>1761</v>
      </c>
      <c r="I1699" s="142"/>
      <c r="J1699" s="562"/>
      <c r="K1699" s="346"/>
      <c r="L1699" s="346"/>
      <c r="M1699" s="346"/>
      <c r="N1699" s="735"/>
    </row>
    <row r="1700" spans="1:14" ht="12.75" customHeight="1">
      <c r="A1700" s="253"/>
      <c r="B1700" s="270"/>
      <c r="C1700" s="86"/>
      <c r="D1700" s="309"/>
      <c r="E1700" s="178">
        <v>3</v>
      </c>
      <c r="F1700" s="225"/>
      <c r="G1700" s="287"/>
      <c r="H1700" s="162"/>
      <c r="I1700" s="139" t="s">
        <v>1764</v>
      </c>
      <c r="J1700" s="562"/>
      <c r="K1700" s="346">
        <v>160</v>
      </c>
      <c r="L1700" s="330">
        <v>160</v>
      </c>
      <c r="M1700" s="330">
        <v>160</v>
      </c>
      <c r="N1700" s="735">
        <f>M1700/L1700*100</f>
        <v>100</v>
      </c>
    </row>
    <row r="1701" spans="1:14" ht="5.25" customHeight="1" hidden="1">
      <c r="A1701" s="253"/>
      <c r="B1701" s="270"/>
      <c r="C1701" s="86"/>
      <c r="D1701" s="309"/>
      <c r="E1701" s="178"/>
      <c r="F1701" s="225"/>
      <c r="G1701" s="287"/>
      <c r="H1701" s="162"/>
      <c r="I1701" s="139"/>
      <c r="J1701" s="578"/>
      <c r="K1701" s="201"/>
      <c r="L1701" s="201"/>
      <c r="M1701" s="201"/>
      <c r="N1701" s="744"/>
    </row>
    <row r="1702" spans="1:14" s="107" customFormat="1" ht="13.5" customHeight="1">
      <c r="A1702" s="253"/>
      <c r="B1702" s="253"/>
      <c r="C1702" s="253"/>
      <c r="D1702" s="321"/>
      <c r="E1702" s="321"/>
      <c r="F1702" s="231"/>
      <c r="G1702" s="234"/>
      <c r="H1702" s="324"/>
      <c r="I1702" s="227" t="s">
        <v>1773</v>
      </c>
      <c r="J1702" s="579"/>
      <c r="K1702" s="345">
        <f>SUM(K1697:K1701)</f>
        <v>160</v>
      </c>
      <c r="L1702" s="579">
        <f>SUM(L1697:L1701)</f>
        <v>160</v>
      </c>
      <c r="M1702" s="579">
        <f>SUM(M1697:M1701)</f>
        <v>160</v>
      </c>
      <c r="N1702" s="746">
        <f>M1702/L1702*100</f>
        <v>100</v>
      </c>
    </row>
    <row r="1703" spans="1:14" ht="8.25" customHeight="1">
      <c r="A1703" s="253"/>
      <c r="B1703" s="270"/>
      <c r="C1703" s="86"/>
      <c r="D1703" s="309"/>
      <c r="E1703" s="178"/>
      <c r="F1703" s="225"/>
      <c r="G1703" s="287"/>
      <c r="H1703" s="162"/>
      <c r="I1703" s="140"/>
      <c r="J1703" s="578"/>
      <c r="K1703" s="201"/>
      <c r="L1703" s="201"/>
      <c r="M1703" s="201"/>
      <c r="N1703" s="744"/>
    </row>
    <row r="1704" spans="1:14" ht="15" customHeight="1">
      <c r="A1704" s="253">
        <v>52</v>
      </c>
      <c r="B1704" s="270"/>
      <c r="C1704" s="86">
        <v>2</v>
      </c>
      <c r="D1704" s="309"/>
      <c r="E1704" s="178"/>
      <c r="F1704" s="225" t="s">
        <v>1205</v>
      </c>
      <c r="G1704" s="287"/>
      <c r="H1704" s="162"/>
      <c r="I1704" s="139"/>
      <c r="J1704" s="578"/>
      <c r="K1704" s="201"/>
      <c r="L1704" s="201"/>
      <c r="M1704" s="201"/>
      <c r="N1704" s="744"/>
    </row>
    <row r="1705" spans="1:14" ht="15" customHeight="1">
      <c r="A1705" s="253"/>
      <c r="B1705" s="270"/>
      <c r="C1705" s="86"/>
      <c r="D1705" s="309">
        <v>1</v>
      </c>
      <c r="E1705" s="178"/>
      <c r="F1705" s="225"/>
      <c r="G1705" s="287"/>
      <c r="H1705" s="162" t="s">
        <v>1761</v>
      </c>
      <c r="I1705" s="142"/>
      <c r="J1705" s="562"/>
      <c r="K1705" s="346"/>
      <c r="L1705" s="346"/>
      <c r="M1705" s="346"/>
      <c r="N1705" s="735"/>
    </row>
    <row r="1706" spans="1:14" ht="18" customHeight="1">
      <c r="A1706" s="253"/>
      <c r="B1706" s="270"/>
      <c r="C1706" s="86"/>
      <c r="D1706" s="309"/>
      <c r="E1706" s="178">
        <v>1</v>
      </c>
      <c r="F1706" s="225"/>
      <c r="G1706" s="287"/>
      <c r="H1706" s="162"/>
      <c r="I1706" s="142" t="s">
        <v>1762</v>
      </c>
      <c r="J1706" s="562"/>
      <c r="K1706" s="346"/>
      <c r="L1706" s="346">
        <v>25</v>
      </c>
      <c r="M1706" s="346">
        <v>25</v>
      </c>
      <c r="N1706" s="735">
        <f>M1706/L1706*100</f>
        <v>100</v>
      </c>
    </row>
    <row r="1707" spans="1:14" ht="18" customHeight="1">
      <c r="A1707" s="253"/>
      <c r="B1707" s="270"/>
      <c r="C1707" s="86"/>
      <c r="D1707" s="309"/>
      <c r="E1707" s="178">
        <v>2</v>
      </c>
      <c r="F1707" s="225"/>
      <c r="G1707" s="287"/>
      <c r="H1707" s="162"/>
      <c r="I1707" s="142" t="s">
        <v>1763</v>
      </c>
      <c r="J1707" s="562"/>
      <c r="K1707" s="346"/>
      <c r="L1707" s="346">
        <v>5</v>
      </c>
      <c r="M1707" s="346">
        <v>5</v>
      </c>
      <c r="N1707" s="735">
        <f>M1707/L1707*100</f>
        <v>100</v>
      </c>
    </row>
    <row r="1708" spans="1:14" ht="15" customHeight="1">
      <c r="A1708" s="253"/>
      <c r="B1708" s="270"/>
      <c r="C1708" s="86"/>
      <c r="D1708" s="309"/>
      <c r="E1708" s="178">
        <v>3</v>
      </c>
      <c r="F1708" s="225"/>
      <c r="G1708" s="287"/>
      <c r="H1708" s="162"/>
      <c r="I1708" s="139" t="s">
        <v>1764</v>
      </c>
      <c r="J1708" s="562"/>
      <c r="K1708" s="346">
        <v>3000</v>
      </c>
      <c r="L1708" s="330">
        <v>2970</v>
      </c>
      <c r="M1708" s="330">
        <v>436</v>
      </c>
      <c r="N1708" s="735">
        <f>M1708/L1708*100</f>
        <v>14.68013468013468</v>
      </c>
    </row>
    <row r="1709" spans="1:14" ht="6" customHeight="1">
      <c r="A1709" s="253"/>
      <c r="B1709" s="270"/>
      <c r="C1709" s="86"/>
      <c r="D1709" s="309"/>
      <c r="E1709" s="178"/>
      <c r="F1709" s="225"/>
      <c r="G1709" s="287"/>
      <c r="H1709" s="162"/>
      <c r="I1709" s="139"/>
      <c r="J1709" s="578"/>
      <c r="K1709" s="201"/>
      <c r="L1709" s="201"/>
      <c r="M1709" s="201"/>
      <c r="N1709" s="744"/>
    </row>
    <row r="1710" spans="1:14" s="107" customFormat="1" ht="15" customHeight="1">
      <c r="A1710" s="253"/>
      <c r="B1710" s="253"/>
      <c r="C1710" s="253"/>
      <c r="D1710" s="321"/>
      <c r="E1710" s="321"/>
      <c r="F1710" s="231"/>
      <c r="G1710" s="234"/>
      <c r="H1710" s="324"/>
      <c r="I1710" s="227" t="s">
        <v>1773</v>
      </c>
      <c r="J1710" s="579"/>
      <c r="K1710" s="345">
        <f>SUM(K1703:K1709)</f>
        <v>3000</v>
      </c>
      <c r="L1710" s="579">
        <f>SUM(L1703:L1709)</f>
        <v>3000</v>
      </c>
      <c r="M1710" s="579">
        <f>SUM(M1703:M1709)</f>
        <v>466</v>
      </c>
      <c r="N1710" s="746">
        <f>M1710/L1710*100</f>
        <v>15.533333333333331</v>
      </c>
    </row>
    <row r="1711" spans="1:14" ht="3.75" customHeight="1">
      <c r="A1711" s="253"/>
      <c r="B1711" s="270"/>
      <c r="C1711" s="86"/>
      <c r="D1711" s="309"/>
      <c r="E1711" s="178"/>
      <c r="F1711" s="225"/>
      <c r="G1711" s="287"/>
      <c r="H1711" s="162"/>
      <c r="I1711" s="140"/>
      <c r="J1711" s="578"/>
      <c r="K1711" s="201"/>
      <c r="L1711" s="201"/>
      <c r="M1711" s="201"/>
      <c r="N1711" s="744"/>
    </row>
    <row r="1712" spans="1:14" ht="15" customHeight="1">
      <c r="A1712" s="253">
        <v>53</v>
      </c>
      <c r="B1712" s="270"/>
      <c r="C1712" s="86">
        <v>1</v>
      </c>
      <c r="D1712" s="309"/>
      <c r="E1712" s="178"/>
      <c r="F1712" s="225" t="s">
        <v>1206</v>
      </c>
      <c r="G1712" s="287"/>
      <c r="H1712" s="162"/>
      <c r="I1712" s="139"/>
      <c r="J1712" s="578"/>
      <c r="K1712" s="201"/>
      <c r="L1712" s="201"/>
      <c r="M1712" s="201"/>
      <c r="N1712" s="744"/>
    </row>
    <row r="1713" spans="1:14" ht="15" customHeight="1">
      <c r="A1713" s="253"/>
      <c r="B1713" s="270"/>
      <c r="C1713" s="86"/>
      <c r="D1713" s="309">
        <v>1</v>
      </c>
      <c r="E1713" s="178"/>
      <c r="F1713" s="225"/>
      <c r="G1713" s="287"/>
      <c r="H1713" s="162" t="s">
        <v>1761</v>
      </c>
      <c r="I1713" s="142"/>
      <c r="J1713" s="562"/>
      <c r="K1713" s="346"/>
      <c r="L1713" s="346"/>
      <c r="M1713" s="346"/>
      <c r="N1713" s="735"/>
    </row>
    <row r="1714" spans="1:14" ht="15" customHeight="1">
      <c r="A1714" s="253"/>
      <c r="B1714" s="270"/>
      <c r="C1714" s="86"/>
      <c r="D1714" s="309"/>
      <c r="E1714" s="178">
        <v>3</v>
      </c>
      <c r="F1714" s="225"/>
      <c r="G1714" s="287"/>
      <c r="H1714" s="162"/>
      <c r="I1714" s="139" t="s">
        <v>1764</v>
      </c>
      <c r="J1714" s="562"/>
      <c r="K1714" s="346">
        <v>3500</v>
      </c>
      <c r="L1714" s="330">
        <v>3500</v>
      </c>
      <c r="M1714" s="330">
        <v>3500</v>
      </c>
      <c r="N1714" s="735">
        <f>M1714/L1714*100</f>
        <v>100</v>
      </c>
    </row>
    <row r="1715" spans="1:14" ht="9" customHeight="1">
      <c r="A1715" s="253"/>
      <c r="B1715" s="270"/>
      <c r="C1715" s="86"/>
      <c r="D1715" s="309"/>
      <c r="E1715" s="178"/>
      <c r="F1715" s="225"/>
      <c r="G1715" s="287"/>
      <c r="H1715" s="162"/>
      <c r="I1715" s="139"/>
      <c r="J1715" s="578"/>
      <c r="K1715" s="201"/>
      <c r="L1715" s="201"/>
      <c r="M1715" s="201"/>
      <c r="N1715" s="744"/>
    </row>
    <row r="1716" spans="1:14" s="107" customFormat="1" ht="15" customHeight="1">
      <c r="A1716" s="253"/>
      <c r="B1716" s="253"/>
      <c r="C1716" s="253"/>
      <c r="D1716" s="321"/>
      <c r="E1716" s="321"/>
      <c r="F1716" s="231"/>
      <c r="G1716" s="234"/>
      <c r="H1716" s="324"/>
      <c r="I1716" s="227" t="s">
        <v>1773</v>
      </c>
      <c r="J1716" s="579"/>
      <c r="K1716" s="345">
        <f>SUM(K1711:K1715)</f>
        <v>3500</v>
      </c>
      <c r="L1716" s="579">
        <f>SUM(L1711:L1715)</f>
        <v>3500</v>
      </c>
      <c r="M1716" s="579">
        <f>SUM(M1711:M1715)</f>
        <v>3500</v>
      </c>
      <c r="N1716" s="746">
        <f>M1716/L1716*100</f>
        <v>100</v>
      </c>
    </row>
    <row r="1717" spans="1:14" ht="13.5" customHeight="1">
      <c r="A1717" s="253"/>
      <c r="B1717" s="270"/>
      <c r="C1717" s="86"/>
      <c r="D1717" s="309"/>
      <c r="E1717" s="178"/>
      <c r="F1717" s="225"/>
      <c r="G1717" s="287"/>
      <c r="H1717" s="162"/>
      <c r="I1717" s="140"/>
      <c r="J1717" s="578"/>
      <c r="K1717" s="201"/>
      <c r="L1717" s="201"/>
      <c r="M1717" s="201"/>
      <c r="N1717" s="744"/>
    </row>
    <row r="1718" spans="1:14" ht="15" customHeight="1">
      <c r="A1718" s="253">
        <v>54</v>
      </c>
      <c r="B1718" s="270"/>
      <c r="C1718" s="86">
        <v>2</v>
      </c>
      <c r="D1718" s="309"/>
      <c r="E1718" s="178"/>
      <c r="F1718" s="225" t="s">
        <v>1207</v>
      </c>
      <c r="G1718" s="287"/>
      <c r="H1718" s="162"/>
      <c r="I1718" s="139"/>
      <c r="J1718" s="578"/>
      <c r="K1718" s="201"/>
      <c r="L1718" s="201"/>
      <c r="M1718" s="201"/>
      <c r="N1718" s="744"/>
    </row>
    <row r="1719" spans="1:14" ht="15" customHeight="1">
      <c r="A1719" s="253"/>
      <c r="B1719" s="270"/>
      <c r="C1719" s="86"/>
      <c r="D1719" s="309">
        <v>1</v>
      </c>
      <c r="E1719" s="178"/>
      <c r="F1719" s="225"/>
      <c r="G1719" s="287"/>
      <c r="H1719" s="162" t="s">
        <v>1761</v>
      </c>
      <c r="I1719" s="142"/>
      <c r="J1719" s="562"/>
      <c r="K1719" s="346"/>
      <c r="L1719" s="346"/>
      <c r="M1719" s="346"/>
      <c r="N1719" s="735"/>
    </row>
    <row r="1720" spans="1:14" ht="15" customHeight="1">
      <c r="A1720" s="253"/>
      <c r="B1720" s="270"/>
      <c r="C1720" s="86"/>
      <c r="D1720" s="309"/>
      <c r="E1720" s="178">
        <v>3</v>
      </c>
      <c r="F1720" s="225"/>
      <c r="G1720" s="287"/>
      <c r="H1720" s="162"/>
      <c r="I1720" s="139" t="s">
        <v>1764</v>
      </c>
      <c r="J1720" s="562"/>
      <c r="K1720" s="346">
        <v>1500</v>
      </c>
      <c r="L1720" s="330">
        <v>1500</v>
      </c>
      <c r="M1720" s="330">
        <v>1500</v>
      </c>
      <c r="N1720" s="735"/>
    </row>
    <row r="1721" spans="1:14" ht="15" customHeight="1">
      <c r="A1721" s="253"/>
      <c r="B1721" s="270"/>
      <c r="C1721" s="86"/>
      <c r="D1721" s="309"/>
      <c r="E1721" s="178">
        <v>5</v>
      </c>
      <c r="F1721" s="225"/>
      <c r="G1721" s="287"/>
      <c r="H1721" s="162"/>
      <c r="I1721" s="139" t="s">
        <v>1770</v>
      </c>
      <c r="J1721" s="562"/>
      <c r="K1721" s="346"/>
      <c r="L1721" s="330">
        <v>500</v>
      </c>
      <c r="M1721" s="330">
        <v>500</v>
      </c>
      <c r="N1721" s="735">
        <f>M1721/L1721*100</f>
        <v>100</v>
      </c>
    </row>
    <row r="1722" spans="1:14" ht="15" customHeight="1">
      <c r="A1722" s="253"/>
      <c r="B1722" s="270"/>
      <c r="C1722" s="86"/>
      <c r="D1722" s="309"/>
      <c r="E1722" s="178"/>
      <c r="F1722" s="225"/>
      <c r="G1722" s="287"/>
      <c r="H1722" s="162"/>
      <c r="I1722" s="139"/>
      <c r="J1722" s="578"/>
      <c r="K1722" s="201"/>
      <c r="L1722" s="201"/>
      <c r="M1722" s="201"/>
      <c r="N1722" s="744"/>
    </row>
    <row r="1723" spans="1:14" s="107" customFormat="1" ht="18" customHeight="1">
      <c r="A1723" s="253"/>
      <c r="B1723" s="253"/>
      <c r="C1723" s="253"/>
      <c r="D1723" s="321"/>
      <c r="E1723" s="321"/>
      <c r="F1723" s="231"/>
      <c r="G1723" s="234"/>
      <c r="H1723" s="324"/>
      <c r="I1723" s="227" t="s">
        <v>1773</v>
      </c>
      <c r="J1723" s="579"/>
      <c r="K1723" s="345">
        <f>SUM(K1717:K1722)</f>
        <v>1500</v>
      </c>
      <c r="L1723" s="345">
        <f>SUM(L1720:L1722)</f>
        <v>2000</v>
      </c>
      <c r="M1723" s="345">
        <f>SUM(M1720:M1722)</f>
        <v>2000</v>
      </c>
      <c r="N1723" s="746">
        <f>M1723/L1723*100</f>
        <v>100</v>
      </c>
    </row>
    <row r="1724" spans="1:14" ht="14.25" customHeight="1">
      <c r="A1724" s="253"/>
      <c r="B1724" s="270"/>
      <c r="C1724" s="86"/>
      <c r="D1724" s="309"/>
      <c r="E1724" s="178"/>
      <c r="F1724" s="225"/>
      <c r="G1724" s="287"/>
      <c r="H1724" s="162"/>
      <c r="I1724" s="140"/>
      <c r="J1724" s="578"/>
      <c r="K1724" s="201"/>
      <c r="L1724" s="201"/>
      <c r="M1724" s="201"/>
      <c r="N1724" s="744"/>
    </row>
    <row r="1725" spans="1:14" ht="20.25" customHeight="1">
      <c r="A1725" s="253">
        <v>55</v>
      </c>
      <c r="B1725" s="270"/>
      <c r="C1725" s="86">
        <v>1</v>
      </c>
      <c r="D1725" s="309"/>
      <c r="E1725" s="178"/>
      <c r="F1725" s="225" t="s">
        <v>1208</v>
      </c>
      <c r="G1725" s="287"/>
      <c r="H1725" s="162"/>
      <c r="I1725" s="139"/>
      <c r="J1725" s="578"/>
      <c r="K1725" s="201"/>
      <c r="L1725" s="201"/>
      <c r="M1725" s="201"/>
      <c r="N1725" s="744"/>
    </row>
    <row r="1726" spans="1:14" ht="15" customHeight="1">
      <c r="A1726" s="253"/>
      <c r="B1726" s="270"/>
      <c r="C1726" s="86"/>
      <c r="D1726" s="309">
        <v>1</v>
      </c>
      <c r="E1726" s="178"/>
      <c r="F1726" s="225"/>
      <c r="G1726" s="287"/>
      <c r="H1726" s="162" t="s">
        <v>1761</v>
      </c>
      <c r="I1726" s="142"/>
      <c r="J1726" s="562"/>
      <c r="K1726" s="346"/>
      <c r="L1726" s="346"/>
      <c r="M1726" s="346"/>
      <c r="N1726" s="735"/>
    </row>
    <row r="1727" spans="1:14" ht="15" customHeight="1">
      <c r="A1727" s="253"/>
      <c r="B1727" s="270"/>
      <c r="C1727" s="86"/>
      <c r="D1727" s="309"/>
      <c r="E1727" s="178">
        <v>1</v>
      </c>
      <c r="F1727" s="225"/>
      <c r="G1727" s="287"/>
      <c r="H1727" s="162"/>
      <c r="I1727" s="142" t="s">
        <v>1762</v>
      </c>
      <c r="J1727" s="562"/>
      <c r="K1727" s="346"/>
      <c r="L1727" s="346">
        <v>2872</v>
      </c>
      <c r="M1727" s="346">
        <v>40</v>
      </c>
      <c r="N1727" s="735">
        <f>M1727/L1727*100</f>
        <v>1.392757660167131</v>
      </c>
    </row>
    <row r="1728" spans="1:14" ht="15" customHeight="1">
      <c r="A1728" s="253"/>
      <c r="B1728" s="270"/>
      <c r="C1728" s="86"/>
      <c r="D1728" s="309"/>
      <c r="E1728" s="178">
        <v>2</v>
      </c>
      <c r="F1728" s="225"/>
      <c r="G1728" s="287"/>
      <c r="H1728" s="162"/>
      <c r="I1728" s="142" t="s">
        <v>1763</v>
      </c>
      <c r="J1728" s="562"/>
      <c r="K1728" s="346"/>
      <c r="L1728" s="346">
        <v>778</v>
      </c>
      <c r="M1728" s="346">
        <v>10</v>
      </c>
      <c r="N1728" s="735">
        <f>M1728/L1728*100</f>
        <v>1.2853470437017995</v>
      </c>
    </row>
    <row r="1729" spans="1:14" ht="15" customHeight="1">
      <c r="A1729" s="253"/>
      <c r="B1729" s="270"/>
      <c r="C1729" s="86"/>
      <c r="D1729" s="309"/>
      <c r="E1729" s="178">
        <v>3</v>
      </c>
      <c r="F1729" s="225"/>
      <c r="G1729" s="287"/>
      <c r="H1729" s="162"/>
      <c r="I1729" s="139" t="s">
        <v>1764</v>
      </c>
      <c r="J1729" s="562"/>
      <c r="K1729" s="346">
        <v>1500</v>
      </c>
      <c r="L1729" s="330">
        <v>4160</v>
      </c>
      <c r="M1729" s="330">
        <v>4160</v>
      </c>
      <c r="N1729" s="735">
        <f>M1729/L1729*100</f>
        <v>100</v>
      </c>
    </row>
    <row r="1730" spans="1:14" ht="6" customHeight="1">
      <c r="A1730" s="253"/>
      <c r="B1730" s="270"/>
      <c r="C1730" s="86"/>
      <c r="D1730" s="309"/>
      <c r="E1730" s="178"/>
      <c r="F1730" s="225"/>
      <c r="G1730" s="287"/>
      <c r="H1730" s="162"/>
      <c r="I1730" s="139"/>
      <c r="J1730" s="578"/>
      <c r="K1730" s="201"/>
      <c r="L1730" s="201"/>
      <c r="M1730" s="201"/>
      <c r="N1730" s="744"/>
    </row>
    <row r="1731" spans="1:14" s="107" customFormat="1" ht="15" customHeight="1">
      <c r="A1731" s="253"/>
      <c r="B1731" s="253"/>
      <c r="C1731" s="253"/>
      <c r="D1731" s="321"/>
      <c r="E1731" s="321"/>
      <c r="F1731" s="231"/>
      <c r="G1731" s="234"/>
      <c r="H1731" s="324"/>
      <c r="I1731" s="227" t="s">
        <v>1773</v>
      </c>
      <c r="J1731" s="579"/>
      <c r="K1731" s="345">
        <f>SUM(K1724:K1730)</f>
        <v>1500</v>
      </c>
      <c r="L1731" s="345">
        <f>SUM(L1727:L1730)</f>
        <v>7810</v>
      </c>
      <c r="M1731" s="345">
        <f>SUM(M1727:M1730)</f>
        <v>4210</v>
      </c>
      <c r="N1731" s="746">
        <f>M1731/L1731*100</f>
        <v>53.90524967989757</v>
      </c>
    </row>
    <row r="1732" spans="1:14" ht="6.75" customHeight="1">
      <c r="A1732" s="253"/>
      <c r="B1732" s="270"/>
      <c r="C1732" s="86"/>
      <c r="D1732" s="309"/>
      <c r="E1732" s="178"/>
      <c r="F1732" s="225"/>
      <c r="G1732" s="287"/>
      <c r="H1732" s="162"/>
      <c r="I1732" s="140"/>
      <c r="J1732" s="578"/>
      <c r="K1732" s="201"/>
      <c r="L1732" s="201"/>
      <c r="M1732" s="201"/>
      <c r="N1732" s="744"/>
    </row>
    <row r="1733" spans="1:14" ht="15" customHeight="1">
      <c r="A1733" s="253">
        <v>56</v>
      </c>
      <c r="B1733" s="270"/>
      <c r="C1733" s="86">
        <v>2</v>
      </c>
      <c r="D1733" s="309"/>
      <c r="E1733" s="178"/>
      <c r="F1733" s="225" t="s">
        <v>1209</v>
      </c>
      <c r="G1733" s="287"/>
      <c r="H1733" s="162"/>
      <c r="I1733" s="139"/>
      <c r="J1733" s="578"/>
      <c r="K1733" s="201"/>
      <c r="L1733" s="201"/>
      <c r="M1733" s="201"/>
      <c r="N1733" s="744"/>
    </row>
    <row r="1734" spans="1:14" ht="15" customHeight="1">
      <c r="A1734" s="253"/>
      <c r="B1734" s="270"/>
      <c r="C1734" s="86"/>
      <c r="D1734" s="309">
        <v>1</v>
      </c>
      <c r="E1734" s="178"/>
      <c r="F1734" s="225"/>
      <c r="G1734" s="287"/>
      <c r="H1734" s="162" t="s">
        <v>1761</v>
      </c>
      <c r="I1734" s="142"/>
      <c r="J1734" s="562"/>
      <c r="K1734" s="346"/>
      <c r="L1734" s="346"/>
      <c r="M1734" s="346"/>
      <c r="N1734" s="735"/>
    </row>
    <row r="1735" spans="1:14" ht="15" customHeight="1">
      <c r="A1735" s="253"/>
      <c r="B1735" s="270"/>
      <c r="C1735" s="86"/>
      <c r="D1735" s="309"/>
      <c r="E1735" s="178">
        <v>3</v>
      </c>
      <c r="F1735" s="225"/>
      <c r="G1735" s="287"/>
      <c r="H1735" s="162"/>
      <c r="I1735" s="139" t="s">
        <v>1764</v>
      </c>
      <c r="J1735" s="562"/>
      <c r="K1735" s="346">
        <v>560</v>
      </c>
      <c r="L1735" s="330"/>
      <c r="M1735" s="330"/>
      <c r="N1735" s="735"/>
    </row>
    <row r="1736" spans="1:14" ht="12" customHeight="1">
      <c r="A1736" s="253"/>
      <c r="B1736" s="270"/>
      <c r="C1736" s="86"/>
      <c r="D1736" s="309"/>
      <c r="E1736" s="178"/>
      <c r="F1736" s="225"/>
      <c r="G1736" s="287"/>
      <c r="H1736" s="162"/>
      <c r="I1736" s="139"/>
      <c r="J1736" s="578"/>
      <c r="K1736" s="201"/>
      <c r="L1736" s="201"/>
      <c r="M1736" s="201"/>
      <c r="N1736" s="744"/>
    </row>
    <row r="1737" spans="1:14" s="107" customFormat="1" ht="15" customHeight="1">
      <c r="A1737" s="253"/>
      <c r="B1737" s="253"/>
      <c r="C1737" s="253"/>
      <c r="D1737" s="321"/>
      <c r="E1737" s="321"/>
      <c r="F1737" s="231"/>
      <c r="G1737" s="234"/>
      <c r="H1737" s="324"/>
      <c r="I1737" s="227" t="s">
        <v>1773</v>
      </c>
      <c r="J1737" s="579"/>
      <c r="K1737" s="345">
        <f>SUM(K1732:K1736)</f>
        <v>560</v>
      </c>
      <c r="L1737" s="345">
        <f>SUM(L1735:L1736)</f>
        <v>0</v>
      </c>
      <c r="M1737" s="345"/>
      <c r="N1737" s="746"/>
    </row>
    <row r="1738" spans="1:14" ht="15" customHeight="1">
      <c r="A1738" s="253"/>
      <c r="B1738" s="270"/>
      <c r="C1738" s="86"/>
      <c r="D1738" s="309"/>
      <c r="E1738" s="178"/>
      <c r="F1738" s="225"/>
      <c r="G1738" s="287"/>
      <c r="H1738" s="162"/>
      <c r="I1738" s="140"/>
      <c r="J1738" s="578"/>
      <c r="K1738" s="201"/>
      <c r="L1738" s="201"/>
      <c r="M1738" s="201"/>
      <c r="N1738" s="744"/>
    </row>
    <row r="1739" spans="1:14" ht="15" customHeight="1">
      <c r="A1739" s="253">
        <v>57</v>
      </c>
      <c r="B1739" s="270"/>
      <c r="C1739" s="86">
        <v>1</v>
      </c>
      <c r="D1739" s="309"/>
      <c r="E1739" s="178"/>
      <c r="F1739" s="225" t="s">
        <v>1210</v>
      </c>
      <c r="G1739" s="287"/>
      <c r="H1739" s="162"/>
      <c r="I1739" s="139"/>
      <c r="J1739" s="578"/>
      <c r="K1739" s="201"/>
      <c r="L1739" s="201"/>
      <c r="M1739" s="201"/>
      <c r="N1739" s="744"/>
    </row>
    <row r="1740" spans="1:14" ht="15" customHeight="1">
      <c r="A1740" s="253"/>
      <c r="B1740" s="270"/>
      <c r="C1740" s="86"/>
      <c r="D1740" s="309">
        <v>1</v>
      </c>
      <c r="E1740" s="178"/>
      <c r="F1740" s="225"/>
      <c r="G1740" s="287"/>
      <c r="H1740" s="162" t="s">
        <v>1761</v>
      </c>
      <c r="I1740" s="142"/>
      <c r="J1740" s="562"/>
      <c r="K1740" s="346"/>
      <c r="L1740" s="346"/>
      <c r="M1740" s="346"/>
      <c r="N1740" s="735"/>
    </row>
    <row r="1741" spans="1:14" ht="15" customHeight="1">
      <c r="A1741" s="253"/>
      <c r="B1741" s="270"/>
      <c r="C1741" s="86"/>
      <c r="D1741" s="309"/>
      <c r="E1741" s="178">
        <v>3</v>
      </c>
      <c r="F1741" s="225"/>
      <c r="G1741" s="287"/>
      <c r="H1741" s="162"/>
      <c r="I1741" s="139" t="s">
        <v>1764</v>
      </c>
      <c r="J1741" s="562"/>
      <c r="K1741" s="346">
        <v>200</v>
      </c>
      <c r="L1741" s="330">
        <v>200</v>
      </c>
      <c r="M1741" s="330"/>
      <c r="N1741" s="735"/>
    </row>
    <row r="1742" spans="1:14" ht="9.75" customHeight="1">
      <c r="A1742" s="253"/>
      <c r="B1742" s="270"/>
      <c r="C1742" s="86"/>
      <c r="D1742" s="309"/>
      <c r="E1742" s="178"/>
      <c r="F1742" s="225"/>
      <c r="G1742" s="287"/>
      <c r="H1742" s="162"/>
      <c r="I1742" s="139"/>
      <c r="J1742" s="578"/>
      <c r="K1742" s="201"/>
      <c r="L1742" s="201"/>
      <c r="M1742" s="201"/>
      <c r="N1742" s="744"/>
    </row>
    <row r="1743" spans="1:14" s="107" customFormat="1" ht="15" customHeight="1">
      <c r="A1743" s="253"/>
      <c r="B1743" s="253"/>
      <c r="C1743" s="253"/>
      <c r="D1743" s="321"/>
      <c r="E1743" s="321"/>
      <c r="F1743" s="231"/>
      <c r="G1743" s="234"/>
      <c r="H1743" s="324"/>
      <c r="I1743" s="227" t="s">
        <v>1773</v>
      </c>
      <c r="J1743" s="579"/>
      <c r="K1743" s="345">
        <f>SUM(K1738:K1742)</f>
        <v>200</v>
      </c>
      <c r="L1743" s="345">
        <f>SUM(L1741:L1742)</f>
        <v>200</v>
      </c>
      <c r="M1743" s="345"/>
      <c r="N1743" s="746"/>
    </row>
    <row r="1744" spans="1:14" s="107" customFormat="1" ht="15" customHeight="1">
      <c r="A1744" s="253"/>
      <c r="B1744" s="253"/>
      <c r="C1744" s="253"/>
      <c r="D1744" s="321"/>
      <c r="E1744" s="321"/>
      <c r="F1744" s="225"/>
      <c r="G1744" s="225"/>
      <c r="H1744" s="228"/>
      <c r="I1744" s="225"/>
      <c r="J1744" s="588"/>
      <c r="K1744" s="356"/>
      <c r="L1744" s="356"/>
      <c r="M1744" s="356"/>
      <c r="N1744" s="744"/>
    </row>
    <row r="1745" spans="1:14" ht="15" customHeight="1">
      <c r="A1745" s="253">
        <v>58</v>
      </c>
      <c r="B1745" s="270"/>
      <c r="C1745" s="86">
        <v>1</v>
      </c>
      <c r="D1745" s="309"/>
      <c r="E1745" s="178"/>
      <c r="F1745" s="225" t="s">
        <v>1408</v>
      </c>
      <c r="G1745" s="287"/>
      <c r="H1745" s="162"/>
      <c r="I1745" s="139"/>
      <c r="J1745" s="578"/>
      <c r="K1745" s="201"/>
      <c r="L1745" s="201"/>
      <c r="M1745" s="201"/>
      <c r="N1745" s="744"/>
    </row>
    <row r="1746" spans="1:14" ht="15" customHeight="1">
      <c r="A1746" s="253"/>
      <c r="B1746" s="270"/>
      <c r="C1746" s="86"/>
      <c r="D1746" s="309">
        <v>1</v>
      </c>
      <c r="E1746" s="178"/>
      <c r="F1746" s="225"/>
      <c r="G1746" s="287"/>
      <c r="H1746" s="162" t="s">
        <v>1761</v>
      </c>
      <c r="I1746" s="142"/>
      <c r="J1746" s="562"/>
      <c r="K1746" s="346"/>
      <c r="L1746" s="346"/>
      <c r="M1746" s="346"/>
      <c r="N1746" s="735"/>
    </row>
    <row r="1747" spans="1:14" ht="15" customHeight="1">
      <c r="A1747" s="253"/>
      <c r="B1747" s="270"/>
      <c r="C1747" s="86"/>
      <c r="D1747" s="309"/>
      <c r="E1747" s="178">
        <v>1</v>
      </c>
      <c r="F1747" s="225"/>
      <c r="G1747" s="287"/>
      <c r="H1747" s="162"/>
      <c r="I1747" s="142" t="s">
        <v>1762</v>
      </c>
      <c r="J1747" s="562"/>
      <c r="K1747" s="346"/>
      <c r="L1747" s="346">
        <v>3204</v>
      </c>
      <c r="M1747" s="346">
        <v>3204</v>
      </c>
      <c r="N1747" s="735">
        <f>M1747/L1747*100</f>
        <v>100</v>
      </c>
    </row>
    <row r="1748" spans="1:14" ht="15" customHeight="1">
      <c r="A1748" s="253"/>
      <c r="B1748" s="270"/>
      <c r="C1748" s="86"/>
      <c r="D1748" s="309"/>
      <c r="E1748" s="178">
        <v>2</v>
      </c>
      <c r="F1748" s="225"/>
      <c r="G1748" s="287"/>
      <c r="H1748" s="162"/>
      <c r="I1748" s="142" t="s">
        <v>1763</v>
      </c>
      <c r="J1748" s="562"/>
      <c r="K1748" s="346"/>
      <c r="L1748" s="346">
        <v>838</v>
      </c>
      <c r="M1748" s="346">
        <v>838</v>
      </c>
      <c r="N1748" s="735">
        <f>M1748/L1748*100</f>
        <v>100</v>
      </c>
    </row>
    <row r="1749" spans="1:14" ht="15" customHeight="1">
      <c r="A1749" s="253"/>
      <c r="B1749" s="270"/>
      <c r="C1749" s="86"/>
      <c r="D1749" s="309"/>
      <c r="E1749" s="178">
        <v>3</v>
      </c>
      <c r="F1749" s="225"/>
      <c r="G1749" s="287"/>
      <c r="H1749" s="162"/>
      <c r="I1749" s="139" t="s">
        <v>1764</v>
      </c>
      <c r="J1749" s="562"/>
      <c r="K1749" s="346">
        <v>1500</v>
      </c>
      <c r="L1749" s="330">
        <v>3087</v>
      </c>
      <c r="M1749" s="330">
        <v>3087</v>
      </c>
      <c r="N1749" s="735">
        <f>M1749/L1749*100</f>
        <v>100</v>
      </c>
    </row>
    <row r="1750" spans="1:14" ht="15" customHeight="1">
      <c r="A1750" s="253"/>
      <c r="B1750" s="270"/>
      <c r="C1750" s="86"/>
      <c r="D1750" s="309"/>
      <c r="E1750" s="178"/>
      <c r="F1750" s="225"/>
      <c r="G1750" s="287"/>
      <c r="H1750" s="162"/>
      <c r="I1750" s="139"/>
      <c r="J1750" s="578"/>
      <c r="K1750" s="201"/>
      <c r="L1750" s="201"/>
      <c r="M1750" s="201"/>
      <c r="N1750" s="744"/>
    </row>
    <row r="1751" spans="1:14" s="107" customFormat="1" ht="15" customHeight="1">
      <c r="A1751" s="253"/>
      <c r="B1751" s="253"/>
      <c r="C1751" s="253"/>
      <c r="D1751" s="321"/>
      <c r="E1751" s="321"/>
      <c r="F1751" s="231"/>
      <c r="G1751" s="234"/>
      <c r="H1751" s="324"/>
      <c r="I1751" s="227" t="s">
        <v>1773</v>
      </c>
      <c r="J1751" s="579"/>
      <c r="K1751" s="345">
        <f>SUM(K1744:K1750)</f>
        <v>1500</v>
      </c>
      <c r="L1751" s="345">
        <f>SUM(L1747:L1750)</f>
        <v>7129</v>
      </c>
      <c r="M1751" s="345">
        <f>SUM(M1747:M1750)</f>
        <v>7129</v>
      </c>
      <c r="N1751" s="746">
        <f>M1751/L1751*100</f>
        <v>100</v>
      </c>
    </row>
    <row r="1752" spans="1:14" ht="15" customHeight="1">
      <c r="A1752" s="253"/>
      <c r="B1752" s="270"/>
      <c r="C1752" s="86"/>
      <c r="D1752" s="309"/>
      <c r="E1752" s="178"/>
      <c r="F1752" s="225"/>
      <c r="G1752" s="287"/>
      <c r="H1752" s="162"/>
      <c r="I1752" s="140"/>
      <c r="J1752" s="578"/>
      <c r="K1752" s="201"/>
      <c r="L1752" s="201"/>
      <c r="M1752" s="201"/>
      <c r="N1752" s="744"/>
    </row>
    <row r="1753" spans="1:14" ht="15" customHeight="1">
      <c r="A1753" s="253">
        <v>59</v>
      </c>
      <c r="B1753" s="270"/>
      <c r="C1753" s="86">
        <v>1</v>
      </c>
      <c r="D1753" s="309"/>
      <c r="E1753" s="178"/>
      <c r="F1753" s="225" t="s">
        <v>1395</v>
      </c>
      <c r="G1753" s="287"/>
      <c r="H1753" s="162"/>
      <c r="I1753" s="139"/>
      <c r="J1753" s="578"/>
      <c r="K1753" s="201"/>
      <c r="L1753" s="201"/>
      <c r="M1753" s="201"/>
      <c r="N1753" s="744"/>
    </row>
    <row r="1754" spans="1:14" ht="15" customHeight="1">
      <c r="A1754" s="253"/>
      <c r="B1754" s="270"/>
      <c r="C1754" s="86"/>
      <c r="D1754" s="309">
        <v>1</v>
      </c>
      <c r="E1754" s="178"/>
      <c r="F1754" s="225"/>
      <c r="G1754" s="287"/>
      <c r="H1754" s="162" t="s">
        <v>1761</v>
      </c>
      <c r="I1754" s="142"/>
      <c r="J1754" s="562"/>
      <c r="K1754" s="346"/>
      <c r="L1754" s="346"/>
      <c r="M1754" s="346"/>
      <c r="N1754" s="735"/>
    </row>
    <row r="1755" spans="1:14" ht="15" customHeight="1">
      <c r="A1755" s="253"/>
      <c r="B1755" s="270"/>
      <c r="C1755" s="86"/>
      <c r="D1755" s="309"/>
      <c r="E1755" s="178">
        <v>4</v>
      </c>
      <c r="F1755" s="225"/>
      <c r="G1755" s="287"/>
      <c r="H1755" s="162"/>
      <c r="I1755" s="142" t="s">
        <v>1765</v>
      </c>
      <c r="J1755" s="562"/>
      <c r="K1755" s="346"/>
      <c r="L1755" s="346">
        <v>11593</v>
      </c>
      <c r="M1755" s="346">
        <v>10286</v>
      </c>
      <c r="N1755" s="735">
        <f>M1755/L1755*100</f>
        <v>88.72595531786422</v>
      </c>
    </row>
    <row r="1756" spans="1:14" ht="6.75" customHeight="1">
      <c r="A1756" s="253"/>
      <c r="B1756" s="270"/>
      <c r="C1756" s="86"/>
      <c r="D1756" s="309"/>
      <c r="E1756" s="178"/>
      <c r="F1756" s="225"/>
      <c r="G1756" s="287"/>
      <c r="H1756" s="162"/>
      <c r="I1756" s="139"/>
      <c r="J1756" s="578"/>
      <c r="K1756" s="201"/>
      <c r="L1756" s="201"/>
      <c r="M1756" s="201"/>
      <c r="N1756" s="744"/>
    </row>
    <row r="1757" spans="1:14" s="107" customFormat="1" ht="15" customHeight="1">
      <c r="A1757" s="253"/>
      <c r="B1757" s="253"/>
      <c r="C1757" s="253"/>
      <c r="D1757" s="321"/>
      <c r="E1757" s="321"/>
      <c r="F1757" s="231"/>
      <c r="G1757" s="234"/>
      <c r="H1757" s="324"/>
      <c r="I1757" s="227" t="s">
        <v>1773</v>
      </c>
      <c r="J1757" s="579"/>
      <c r="K1757" s="345">
        <f>SUM(K1752:K1756)</f>
        <v>0</v>
      </c>
      <c r="L1757" s="345">
        <f>SUM(L1755:L1756)</f>
        <v>11593</v>
      </c>
      <c r="M1757" s="345">
        <f>SUM(M1755:M1756)</f>
        <v>10286</v>
      </c>
      <c r="N1757" s="746">
        <f>M1757/L1757*100</f>
        <v>88.72595531786422</v>
      </c>
    </row>
    <row r="1758" spans="1:14" ht="6.75" customHeight="1">
      <c r="A1758" s="253"/>
      <c r="B1758" s="270"/>
      <c r="C1758" s="86"/>
      <c r="D1758" s="309"/>
      <c r="E1758" s="178"/>
      <c r="F1758" s="225"/>
      <c r="G1758" s="287"/>
      <c r="H1758" s="162"/>
      <c r="I1758" s="140"/>
      <c r="J1758" s="578"/>
      <c r="K1758" s="201"/>
      <c r="L1758" s="201"/>
      <c r="M1758" s="201"/>
      <c r="N1758" s="744"/>
    </row>
    <row r="1759" spans="1:14" ht="15" customHeight="1">
      <c r="A1759" s="253">
        <v>60</v>
      </c>
      <c r="B1759" s="270"/>
      <c r="C1759" s="86">
        <v>2</v>
      </c>
      <c r="D1759" s="309"/>
      <c r="E1759" s="178"/>
      <c r="F1759" s="225" t="s">
        <v>1409</v>
      </c>
      <c r="G1759" s="287"/>
      <c r="H1759" s="162"/>
      <c r="I1759" s="139"/>
      <c r="J1759" s="578"/>
      <c r="K1759" s="201"/>
      <c r="L1759" s="201"/>
      <c r="M1759" s="201"/>
      <c r="N1759" s="744"/>
    </row>
    <row r="1760" spans="1:14" ht="15" customHeight="1">
      <c r="A1760" s="253"/>
      <c r="B1760" s="270"/>
      <c r="C1760" s="86"/>
      <c r="D1760" s="309">
        <v>1</v>
      </c>
      <c r="E1760" s="178"/>
      <c r="F1760" s="225"/>
      <c r="G1760" s="287"/>
      <c r="H1760" s="162" t="s">
        <v>1761</v>
      </c>
      <c r="I1760" s="142"/>
      <c r="J1760" s="562"/>
      <c r="K1760" s="346"/>
      <c r="L1760" s="346"/>
      <c r="M1760" s="346"/>
      <c r="N1760" s="735"/>
    </row>
    <row r="1761" spans="1:14" ht="15" customHeight="1">
      <c r="A1761" s="253"/>
      <c r="B1761" s="270"/>
      <c r="C1761" s="86"/>
      <c r="D1761" s="309"/>
      <c r="E1761" s="178">
        <v>1</v>
      </c>
      <c r="F1761" s="225"/>
      <c r="G1761" s="287"/>
      <c r="H1761" s="162"/>
      <c r="I1761" s="142" t="s">
        <v>1762</v>
      </c>
      <c r="J1761" s="562"/>
      <c r="K1761" s="346"/>
      <c r="L1761" s="346">
        <v>10303</v>
      </c>
      <c r="M1761" s="346">
        <v>5474</v>
      </c>
      <c r="N1761" s="735">
        <f>M1761/L1761*100</f>
        <v>53.13015626516548</v>
      </c>
    </row>
    <row r="1762" spans="1:14" ht="15" customHeight="1">
      <c r="A1762" s="253"/>
      <c r="B1762" s="270"/>
      <c r="C1762" s="86"/>
      <c r="D1762" s="309"/>
      <c r="E1762" s="178">
        <v>2</v>
      </c>
      <c r="F1762" s="225"/>
      <c r="G1762" s="287"/>
      <c r="H1762" s="162"/>
      <c r="I1762" s="142" t="s">
        <v>1763</v>
      </c>
      <c r="J1762" s="562"/>
      <c r="K1762" s="346"/>
      <c r="L1762" s="346">
        <v>3335</v>
      </c>
      <c r="M1762" s="346">
        <v>1677</v>
      </c>
      <c r="N1762" s="735">
        <f>M1762/L1762*100</f>
        <v>50.28485757121439</v>
      </c>
    </row>
    <row r="1763" spans="1:14" ht="15" customHeight="1">
      <c r="A1763" s="253"/>
      <c r="B1763" s="270"/>
      <c r="C1763" s="86"/>
      <c r="D1763" s="309"/>
      <c r="E1763" s="178">
        <v>3</v>
      </c>
      <c r="F1763" s="225"/>
      <c r="G1763" s="287"/>
      <c r="H1763" s="162"/>
      <c r="I1763" s="139" t="s">
        <v>1764</v>
      </c>
      <c r="J1763" s="562"/>
      <c r="K1763" s="346">
        <v>560</v>
      </c>
      <c r="L1763" s="330">
        <v>772</v>
      </c>
      <c r="M1763" s="330">
        <v>116</v>
      </c>
      <c r="N1763" s="735">
        <f>M1763/L1763*100</f>
        <v>15.025906735751295</v>
      </c>
    </row>
    <row r="1764" spans="1:14" ht="6" customHeight="1">
      <c r="A1764" s="253"/>
      <c r="B1764" s="270"/>
      <c r="C1764" s="86"/>
      <c r="D1764" s="309"/>
      <c r="E1764" s="178"/>
      <c r="F1764" s="225"/>
      <c r="G1764" s="287"/>
      <c r="H1764" s="162"/>
      <c r="I1764" s="139"/>
      <c r="J1764" s="578"/>
      <c r="K1764" s="201"/>
      <c r="L1764" s="201"/>
      <c r="M1764" s="201"/>
      <c r="N1764" s="744"/>
    </row>
    <row r="1765" spans="1:14" s="107" customFormat="1" ht="15" customHeight="1">
      <c r="A1765" s="253"/>
      <c r="B1765" s="253"/>
      <c r="C1765" s="253"/>
      <c r="D1765" s="321"/>
      <c r="E1765" s="321"/>
      <c r="F1765" s="231"/>
      <c r="G1765" s="234"/>
      <c r="H1765" s="324"/>
      <c r="I1765" s="227" t="s">
        <v>1773</v>
      </c>
      <c r="J1765" s="579"/>
      <c r="K1765" s="345">
        <f>SUM(K1758:K1764)</f>
        <v>560</v>
      </c>
      <c r="L1765" s="345">
        <f>SUM(L1761:L1764)</f>
        <v>14410</v>
      </c>
      <c r="M1765" s="345">
        <f>SUM(M1761:M1764)</f>
        <v>7267</v>
      </c>
      <c r="N1765" s="746">
        <f>M1765/L1765*100</f>
        <v>50.430256766134626</v>
      </c>
    </row>
    <row r="1766" spans="1:14" ht="15" customHeight="1">
      <c r="A1766" s="253"/>
      <c r="B1766" s="270"/>
      <c r="C1766" s="86"/>
      <c r="D1766" s="309"/>
      <c r="E1766" s="178"/>
      <c r="F1766" s="225"/>
      <c r="G1766" s="287"/>
      <c r="H1766" s="162"/>
      <c r="I1766" s="140"/>
      <c r="J1766" s="578"/>
      <c r="K1766" s="201"/>
      <c r="L1766" s="201"/>
      <c r="M1766" s="201"/>
      <c r="N1766" s="744"/>
    </row>
    <row r="1767" spans="1:14" ht="15" customHeight="1">
      <c r="A1767" s="253">
        <v>61</v>
      </c>
      <c r="B1767" s="270"/>
      <c r="C1767" s="86">
        <v>1</v>
      </c>
      <c r="D1767" s="309"/>
      <c r="E1767" s="178"/>
      <c r="F1767" s="225" t="s">
        <v>454</v>
      </c>
      <c r="G1767" s="287"/>
      <c r="H1767" s="162"/>
      <c r="I1767" s="139"/>
      <c r="J1767" s="578"/>
      <c r="K1767" s="201"/>
      <c r="L1767" s="201"/>
      <c r="M1767" s="201"/>
      <c r="N1767" s="744"/>
    </row>
    <row r="1768" spans="1:14" ht="15" customHeight="1">
      <c r="A1768" s="253"/>
      <c r="B1768" s="270"/>
      <c r="C1768" s="86"/>
      <c r="D1768" s="309">
        <v>1</v>
      </c>
      <c r="E1768" s="178"/>
      <c r="F1768" s="225"/>
      <c r="G1768" s="287"/>
      <c r="H1768" s="162" t="s">
        <v>1761</v>
      </c>
      <c r="I1768" s="142"/>
      <c r="J1768" s="562"/>
      <c r="K1768" s="346"/>
      <c r="L1768" s="346"/>
      <c r="M1768" s="346"/>
      <c r="N1768" s="735"/>
    </row>
    <row r="1769" spans="1:14" ht="15" customHeight="1">
      <c r="A1769" s="253"/>
      <c r="B1769" s="270"/>
      <c r="C1769" s="86"/>
      <c r="D1769" s="309"/>
      <c r="E1769" s="178">
        <v>3</v>
      </c>
      <c r="F1769" s="225"/>
      <c r="G1769" s="287"/>
      <c r="H1769" s="162"/>
      <c r="I1769" s="139" t="s">
        <v>1764</v>
      </c>
      <c r="J1769" s="562"/>
      <c r="K1769" s="346">
        <v>200</v>
      </c>
      <c r="L1769" s="330">
        <v>2000</v>
      </c>
      <c r="M1769" s="330">
        <v>1990</v>
      </c>
      <c r="N1769" s="735">
        <f>M1769/L1769*100</f>
        <v>99.5</v>
      </c>
    </row>
    <row r="1770" spans="1:14" ht="6" customHeight="1">
      <c r="A1770" s="253"/>
      <c r="B1770" s="270"/>
      <c r="C1770" s="86"/>
      <c r="D1770" s="309"/>
      <c r="E1770" s="178"/>
      <c r="F1770" s="225"/>
      <c r="G1770" s="287"/>
      <c r="H1770" s="162"/>
      <c r="I1770" s="139"/>
      <c r="J1770" s="578"/>
      <c r="K1770" s="201"/>
      <c r="L1770" s="201"/>
      <c r="M1770" s="201"/>
      <c r="N1770" s="744"/>
    </row>
    <row r="1771" spans="1:14" s="107" customFormat="1" ht="15" customHeight="1">
      <c r="A1771" s="253"/>
      <c r="B1771" s="253"/>
      <c r="C1771" s="253"/>
      <c r="D1771" s="321"/>
      <c r="E1771" s="321"/>
      <c r="F1771" s="231"/>
      <c r="G1771" s="234"/>
      <c r="H1771" s="324"/>
      <c r="I1771" s="227" t="s">
        <v>1773</v>
      </c>
      <c r="J1771" s="579"/>
      <c r="K1771" s="345">
        <f>SUM(K1766:K1770)</f>
        <v>200</v>
      </c>
      <c r="L1771" s="345">
        <f>SUM(L1769:L1770)</f>
        <v>2000</v>
      </c>
      <c r="M1771" s="345">
        <f>SUM(M1769:M1770)</f>
        <v>1990</v>
      </c>
      <c r="N1771" s="746">
        <f>M1771/L1771*100</f>
        <v>99.5</v>
      </c>
    </row>
    <row r="1772" spans="1:14" s="107" customFormat="1" ht="6" customHeight="1">
      <c r="A1772" s="253"/>
      <c r="B1772" s="253"/>
      <c r="C1772" s="253"/>
      <c r="D1772" s="321"/>
      <c r="E1772" s="321"/>
      <c r="F1772" s="225"/>
      <c r="G1772" s="225"/>
      <c r="H1772" s="228"/>
      <c r="I1772" s="225"/>
      <c r="J1772" s="588"/>
      <c r="K1772" s="356"/>
      <c r="L1772" s="356"/>
      <c r="M1772" s="356"/>
      <c r="N1772" s="744"/>
    </row>
    <row r="1773" spans="1:14" ht="15" customHeight="1">
      <c r="A1773" s="253">
        <v>62</v>
      </c>
      <c r="B1773" s="270"/>
      <c r="C1773" s="86">
        <v>2</v>
      </c>
      <c r="D1773" s="309"/>
      <c r="E1773" s="178"/>
      <c r="F1773" s="225" t="s">
        <v>1271</v>
      </c>
      <c r="G1773" s="287"/>
      <c r="H1773" s="162"/>
      <c r="I1773" s="139"/>
      <c r="J1773" s="578"/>
      <c r="K1773" s="201"/>
      <c r="L1773" s="201"/>
      <c r="M1773" s="201"/>
      <c r="N1773" s="744"/>
    </row>
    <row r="1774" spans="1:14" ht="15" customHeight="1">
      <c r="A1774" s="253"/>
      <c r="B1774" s="270"/>
      <c r="C1774" s="86"/>
      <c r="D1774" s="309">
        <v>1</v>
      </c>
      <c r="E1774" s="178"/>
      <c r="F1774" s="225"/>
      <c r="G1774" s="287"/>
      <c r="H1774" s="162" t="s">
        <v>1761</v>
      </c>
      <c r="I1774" s="142"/>
      <c r="J1774" s="562"/>
      <c r="K1774" s="346"/>
      <c r="L1774" s="346"/>
      <c r="M1774" s="346"/>
      <c r="N1774" s="735"/>
    </row>
    <row r="1775" spans="1:14" ht="15" customHeight="1">
      <c r="A1775" s="253"/>
      <c r="B1775" s="270"/>
      <c r="C1775" s="86"/>
      <c r="D1775" s="309"/>
      <c r="E1775" s="178">
        <v>3</v>
      </c>
      <c r="F1775" s="225"/>
      <c r="G1775" s="287"/>
      <c r="H1775" s="162"/>
      <c r="I1775" s="142" t="s">
        <v>1764</v>
      </c>
      <c r="J1775" s="562"/>
      <c r="K1775" s="346"/>
      <c r="L1775" s="346">
        <v>2000</v>
      </c>
      <c r="M1775" s="346">
        <v>1703</v>
      </c>
      <c r="N1775" s="735">
        <f>M1775/L1775*100</f>
        <v>85.15</v>
      </c>
    </row>
    <row r="1776" spans="1:14" ht="3" customHeight="1">
      <c r="A1776" s="253"/>
      <c r="B1776" s="270"/>
      <c r="C1776" s="86"/>
      <c r="D1776" s="309"/>
      <c r="E1776" s="178"/>
      <c r="F1776" s="225"/>
      <c r="G1776" s="287"/>
      <c r="H1776" s="162"/>
      <c r="I1776" s="139"/>
      <c r="J1776" s="578"/>
      <c r="K1776" s="201"/>
      <c r="L1776" s="201"/>
      <c r="M1776" s="201"/>
      <c r="N1776" s="744"/>
    </row>
    <row r="1777" spans="1:14" s="107" customFormat="1" ht="15" customHeight="1">
      <c r="A1777" s="253"/>
      <c r="B1777" s="253"/>
      <c r="C1777" s="253"/>
      <c r="D1777" s="321"/>
      <c r="E1777" s="321"/>
      <c r="F1777" s="231"/>
      <c r="G1777" s="234"/>
      <c r="H1777" s="324"/>
      <c r="I1777" s="227" t="s">
        <v>1773</v>
      </c>
      <c r="J1777" s="579"/>
      <c r="K1777" s="345">
        <f>SUM(K1772:K1776)</f>
        <v>0</v>
      </c>
      <c r="L1777" s="345">
        <f>SUM(L1775:L1776)</f>
        <v>2000</v>
      </c>
      <c r="M1777" s="345">
        <f>SUM(M1775:M1776)</f>
        <v>1703</v>
      </c>
      <c r="N1777" s="746">
        <f>M1777/L1777*100</f>
        <v>85.15</v>
      </c>
    </row>
    <row r="1778" spans="1:14" s="107" customFormat="1" ht="14.25" customHeight="1">
      <c r="A1778" s="253"/>
      <c r="B1778" s="253"/>
      <c r="C1778" s="253"/>
      <c r="D1778" s="321"/>
      <c r="E1778" s="321"/>
      <c r="F1778" s="225"/>
      <c r="G1778" s="225"/>
      <c r="H1778" s="228"/>
      <c r="I1778" s="225"/>
      <c r="J1778" s="588"/>
      <c r="K1778" s="356"/>
      <c r="L1778" s="356"/>
      <c r="M1778" s="356"/>
      <c r="N1778" s="744"/>
    </row>
    <row r="1779" spans="1:14" ht="15" customHeight="1">
      <c r="A1779" s="253">
        <v>63</v>
      </c>
      <c r="B1779" s="270"/>
      <c r="C1779" s="699">
        <v>2</v>
      </c>
      <c r="D1779" s="309"/>
      <c r="E1779" s="178"/>
      <c r="F1779" s="225" t="s">
        <v>1272</v>
      </c>
      <c r="G1779" s="287"/>
      <c r="H1779" s="162"/>
      <c r="I1779" s="139"/>
      <c r="J1779" s="578"/>
      <c r="K1779" s="201"/>
      <c r="L1779" s="201"/>
      <c r="M1779" s="201"/>
      <c r="N1779" s="744"/>
    </row>
    <row r="1780" spans="1:14" ht="15" customHeight="1">
      <c r="A1780" s="253"/>
      <c r="B1780" s="270"/>
      <c r="C1780" s="86"/>
      <c r="D1780" s="309">
        <v>1</v>
      </c>
      <c r="E1780" s="178"/>
      <c r="F1780" s="225"/>
      <c r="G1780" s="287"/>
      <c r="H1780" s="162" t="s">
        <v>1761</v>
      </c>
      <c r="I1780" s="142"/>
      <c r="J1780" s="562"/>
      <c r="K1780" s="346"/>
      <c r="L1780" s="346"/>
      <c r="M1780" s="346"/>
      <c r="N1780" s="735"/>
    </row>
    <row r="1781" spans="1:14" ht="15" customHeight="1">
      <c r="A1781" s="253"/>
      <c r="B1781" s="270"/>
      <c r="C1781" s="86"/>
      <c r="D1781" s="309"/>
      <c r="E1781" s="178">
        <v>1</v>
      </c>
      <c r="F1781" s="225"/>
      <c r="G1781" s="287"/>
      <c r="H1781" s="162"/>
      <c r="I1781" s="142" t="s">
        <v>1762</v>
      </c>
      <c r="J1781" s="562"/>
      <c r="K1781" s="346"/>
      <c r="L1781" s="346">
        <v>12</v>
      </c>
      <c r="M1781" s="346">
        <v>12</v>
      </c>
      <c r="N1781" s="735">
        <f>M1781/L1781*100</f>
        <v>100</v>
      </c>
    </row>
    <row r="1782" spans="1:14" ht="15" customHeight="1">
      <c r="A1782" s="253"/>
      <c r="B1782" s="270"/>
      <c r="C1782" s="86"/>
      <c r="D1782" s="309"/>
      <c r="E1782" s="178">
        <v>2</v>
      </c>
      <c r="F1782" s="225"/>
      <c r="G1782" s="287"/>
      <c r="H1782" s="162"/>
      <c r="I1782" s="142" t="s">
        <v>1763</v>
      </c>
      <c r="J1782" s="562"/>
      <c r="K1782" s="346"/>
      <c r="L1782" s="346">
        <v>4</v>
      </c>
      <c r="M1782" s="346">
        <v>4</v>
      </c>
      <c r="N1782" s="735">
        <f>M1782/L1782*100</f>
        <v>100</v>
      </c>
    </row>
    <row r="1783" spans="1:14" ht="15" customHeight="1">
      <c r="A1783" s="253"/>
      <c r="B1783" s="270"/>
      <c r="C1783" s="86"/>
      <c r="D1783" s="309"/>
      <c r="E1783" s="178">
        <v>3</v>
      </c>
      <c r="F1783" s="225"/>
      <c r="G1783" s="287"/>
      <c r="H1783" s="162"/>
      <c r="I1783" s="139" t="s">
        <v>1764</v>
      </c>
      <c r="J1783" s="562"/>
      <c r="K1783" s="346">
        <v>560</v>
      </c>
      <c r="L1783" s="330">
        <v>276</v>
      </c>
      <c r="M1783" s="330">
        <v>226</v>
      </c>
      <c r="N1783" s="735">
        <f>M1783/L1783*100</f>
        <v>81.88405797101449</v>
      </c>
    </row>
    <row r="1784" spans="1:14" ht="13.5" customHeight="1">
      <c r="A1784" s="253"/>
      <c r="B1784" s="270"/>
      <c r="C1784" s="86"/>
      <c r="D1784" s="309"/>
      <c r="E1784" s="178"/>
      <c r="F1784" s="225"/>
      <c r="G1784" s="287"/>
      <c r="H1784" s="162"/>
      <c r="I1784" s="139"/>
      <c r="J1784" s="578"/>
      <c r="K1784" s="201"/>
      <c r="L1784" s="201"/>
      <c r="M1784" s="201"/>
      <c r="N1784" s="744"/>
    </row>
    <row r="1785" spans="1:14" s="107" customFormat="1" ht="13.5" customHeight="1">
      <c r="A1785" s="253"/>
      <c r="B1785" s="253"/>
      <c r="C1785" s="253"/>
      <c r="D1785" s="321"/>
      <c r="E1785" s="321"/>
      <c r="F1785" s="231"/>
      <c r="G1785" s="234"/>
      <c r="H1785" s="324"/>
      <c r="I1785" s="227" t="s">
        <v>1773</v>
      </c>
      <c r="J1785" s="579"/>
      <c r="K1785" s="345">
        <f>SUM(K1780:K1784)</f>
        <v>560</v>
      </c>
      <c r="L1785" s="345">
        <f>SUM(L1781:L1784)</f>
        <v>292</v>
      </c>
      <c r="M1785" s="345">
        <f>SUM(M1781:M1783)</f>
        <v>242</v>
      </c>
      <c r="N1785" s="746">
        <f>M1785/L1785*100</f>
        <v>82.87671232876713</v>
      </c>
    </row>
    <row r="1786" spans="1:14" s="107" customFormat="1" ht="14.25" customHeight="1">
      <c r="A1786" s="253"/>
      <c r="B1786" s="253"/>
      <c r="C1786" s="253"/>
      <c r="D1786" s="321"/>
      <c r="E1786" s="321"/>
      <c r="F1786" s="225"/>
      <c r="G1786" s="225"/>
      <c r="H1786" s="228"/>
      <c r="I1786" s="225"/>
      <c r="J1786" s="588"/>
      <c r="K1786" s="356"/>
      <c r="L1786" s="356"/>
      <c r="M1786" s="356"/>
      <c r="N1786" s="744"/>
    </row>
    <row r="1787" spans="1:14" ht="15" customHeight="1">
      <c r="A1787" s="253">
        <v>64</v>
      </c>
      <c r="B1787" s="270"/>
      <c r="C1787" s="699">
        <v>2</v>
      </c>
      <c r="D1787" s="309"/>
      <c r="E1787" s="178"/>
      <c r="F1787" s="225" t="s">
        <v>374</v>
      </c>
      <c r="G1787" s="287"/>
      <c r="H1787" s="162"/>
      <c r="I1787" s="139"/>
      <c r="J1787" s="578"/>
      <c r="K1787" s="201"/>
      <c r="L1787" s="201"/>
      <c r="M1787" s="201"/>
      <c r="N1787" s="744"/>
    </row>
    <row r="1788" spans="1:14" ht="15" customHeight="1">
      <c r="A1788" s="253"/>
      <c r="B1788" s="270"/>
      <c r="C1788" s="86"/>
      <c r="D1788" s="309">
        <v>1</v>
      </c>
      <c r="E1788" s="178"/>
      <c r="F1788" s="225"/>
      <c r="G1788" s="287"/>
      <c r="H1788" s="162" t="s">
        <v>1761</v>
      </c>
      <c r="I1788" s="142"/>
      <c r="J1788" s="562"/>
      <c r="K1788" s="346"/>
      <c r="L1788" s="346"/>
      <c r="M1788" s="346"/>
      <c r="N1788" s="735"/>
    </row>
    <row r="1789" spans="1:14" ht="15" customHeight="1">
      <c r="A1789" s="253"/>
      <c r="B1789" s="270"/>
      <c r="C1789" s="86"/>
      <c r="D1789" s="309"/>
      <c r="E1789" s="178">
        <v>1</v>
      </c>
      <c r="F1789" s="225"/>
      <c r="G1789" s="287"/>
      <c r="H1789" s="162"/>
      <c r="I1789" s="142" t="s">
        <v>1762</v>
      </c>
      <c r="J1789" s="562"/>
      <c r="K1789" s="346"/>
      <c r="L1789" s="346">
        <v>3276</v>
      </c>
      <c r="M1789" s="346">
        <v>2120</v>
      </c>
      <c r="N1789" s="735">
        <f>M1789/L1789*100</f>
        <v>64.71306471306471</v>
      </c>
    </row>
    <row r="1790" spans="1:14" ht="15" customHeight="1">
      <c r="A1790" s="253"/>
      <c r="B1790" s="270"/>
      <c r="C1790" s="86"/>
      <c r="D1790" s="309"/>
      <c r="E1790" s="178">
        <v>2</v>
      </c>
      <c r="F1790" s="225"/>
      <c r="G1790" s="287"/>
      <c r="H1790" s="162"/>
      <c r="I1790" s="142" t="s">
        <v>1763</v>
      </c>
      <c r="J1790" s="562"/>
      <c r="K1790" s="346"/>
      <c r="L1790" s="346">
        <v>915</v>
      </c>
      <c r="M1790" s="346">
        <v>604</v>
      </c>
      <c r="N1790" s="735">
        <f>M1790/L1790*100</f>
        <v>66.01092896174863</v>
      </c>
    </row>
    <row r="1791" spans="1:14" ht="15" customHeight="1">
      <c r="A1791" s="253"/>
      <c r="B1791" s="270"/>
      <c r="C1791" s="86"/>
      <c r="D1791" s="309"/>
      <c r="E1791" s="178">
        <v>3</v>
      </c>
      <c r="F1791" s="225"/>
      <c r="G1791" s="287"/>
      <c r="H1791" s="162"/>
      <c r="I1791" s="139" t="s">
        <v>1764</v>
      </c>
      <c r="J1791" s="562"/>
      <c r="K1791" s="346">
        <v>560</v>
      </c>
      <c r="L1791" s="330">
        <v>2726</v>
      </c>
      <c r="M1791" s="330">
        <v>2477</v>
      </c>
      <c r="N1791" s="735">
        <f>M1791/L1791*100</f>
        <v>90.86573734409392</v>
      </c>
    </row>
    <row r="1792" spans="1:14" ht="13.5" customHeight="1">
      <c r="A1792" s="253"/>
      <c r="B1792" s="270"/>
      <c r="C1792" s="86"/>
      <c r="D1792" s="309"/>
      <c r="E1792" s="178"/>
      <c r="F1792" s="225"/>
      <c r="G1792" s="287"/>
      <c r="H1792" s="162"/>
      <c r="I1792" s="139"/>
      <c r="J1792" s="578"/>
      <c r="K1792" s="201"/>
      <c r="L1792" s="201"/>
      <c r="M1792" s="201"/>
      <c r="N1792" s="744"/>
    </row>
    <row r="1793" spans="1:14" s="107" customFormat="1" ht="13.5" customHeight="1">
      <c r="A1793" s="253"/>
      <c r="B1793" s="253"/>
      <c r="C1793" s="253"/>
      <c r="D1793" s="321"/>
      <c r="E1793" s="321"/>
      <c r="F1793" s="231"/>
      <c r="G1793" s="234"/>
      <c r="H1793" s="324"/>
      <c r="I1793" s="227" t="s">
        <v>1773</v>
      </c>
      <c r="J1793" s="579"/>
      <c r="K1793" s="345">
        <f>SUM(K1788:K1792)</f>
        <v>560</v>
      </c>
      <c r="L1793" s="345">
        <f>SUM(L1789:L1792)</f>
        <v>6917</v>
      </c>
      <c r="M1793" s="345">
        <f>SUM(M1789:M1791)</f>
        <v>5201</v>
      </c>
      <c r="N1793" s="746">
        <f>M1793/L1793*100</f>
        <v>75.19155703339598</v>
      </c>
    </row>
    <row r="1794" spans="1:14" ht="15.75" customHeight="1">
      <c r="A1794" s="253"/>
      <c r="B1794" s="270"/>
      <c r="C1794" s="86"/>
      <c r="D1794" s="309"/>
      <c r="E1794" s="178"/>
      <c r="F1794" s="225"/>
      <c r="G1794" s="287"/>
      <c r="H1794" s="162"/>
      <c r="I1794" s="140"/>
      <c r="J1794" s="578"/>
      <c r="K1794" s="201"/>
      <c r="L1794" s="201"/>
      <c r="M1794" s="201"/>
      <c r="N1794" s="744"/>
    </row>
    <row r="1795" spans="1:14" ht="17.25" customHeight="1">
      <c r="A1795" s="323"/>
      <c r="B1795" s="87"/>
      <c r="C1795" s="87"/>
      <c r="D1795" s="90"/>
      <c r="E1795" s="90"/>
      <c r="F1795" s="974" t="s">
        <v>1936</v>
      </c>
      <c r="G1795" s="974"/>
      <c r="H1795" s="974"/>
      <c r="I1795" s="974"/>
      <c r="J1795" s="585">
        <f>SUM(J1594:J1743)/2+J1592+SUM(J1539:J1565)/2+J1537+J1433+SUM(J1382:J1398)/2+J1380+J1361+J1353+J1346+J1329+J1323+J1315+J1309+J1301+J1195+J1153+J1136+J1033+J989+J939+J931+J923</f>
        <v>2432781</v>
      </c>
      <c r="K1795" s="585">
        <f>SUM(K1594:K1743)/2+K1592+SUM(K1539:K1565)/2+K1537+K1433+SUM(K1382:K1398)/2+K1380+K1361+K1353+K1346+K1329+K1323+K1315+K1309+K1301+K1195+K1153+K1136+K1033+K989+K939+K931+K923</f>
        <v>527795.5</v>
      </c>
      <c r="L1795" s="675">
        <f>SUM(L1595:L1785)/2+L1592+SUM(L1540:L1565)/2+L1537+L1433+SUM(L1383:L1398)/2+L1380+SUM(L1349:L1361)/2+L1346+SUM(L1304:L1329)/2+L1301+L1195+L1153+L1136+L1033+L989+SUM(L926:L939)/2+L923+L1793</f>
        <v>2887751</v>
      </c>
      <c r="M1795" s="675">
        <f>SUM(M1595:M1785)/2+M1592+SUM(M1540:M1565)/2+M1537+M1433+SUM(M1383:M1398)/2+M1380+SUM(M1349:M1361)/2+M1346+SUM(M1304:M1329)/2+M1301+M1195+M1153+M1136+M1033+M989+SUM(M926:M939)/2+M923+M1793</f>
        <v>2657303</v>
      </c>
      <c r="N1795" s="746">
        <f>M1795/L1795*100</f>
        <v>92.01981057231042</v>
      </c>
    </row>
    <row r="1796" spans="1:14" ht="15.75" customHeight="1">
      <c r="A1796" s="252"/>
      <c r="B1796" s="269"/>
      <c r="C1796" s="85"/>
      <c r="D1796" s="308"/>
      <c r="E1796" s="177"/>
      <c r="F1796" s="235"/>
      <c r="G1796" s="286"/>
      <c r="H1796" s="161"/>
      <c r="I1796" s="143"/>
      <c r="J1796" s="586"/>
      <c r="K1796" s="348"/>
      <c r="L1796" s="348"/>
      <c r="M1796" s="348"/>
      <c r="N1796" s="753"/>
    </row>
    <row r="1797" spans="1:14" ht="15.75" customHeight="1">
      <c r="A1797" s="253">
        <v>71</v>
      </c>
      <c r="B1797" s="270"/>
      <c r="C1797" s="86">
        <v>1</v>
      </c>
      <c r="D1797" s="309"/>
      <c r="E1797" s="178"/>
      <c r="F1797" s="225" t="s">
        <v>484</v>
      </c>
      <c r="G1797" s="287"/>
      <c r="H1797" s="162"/>
      <c r="I1797" s="140"/>
      <c r="J1797" s="578"/>
      <c r="K1797" s="201"/>
      <c r="L1797" s="201"/>
      <c r="M1797" s="201"/>
      <c r="N1797" s="744"/>
    </row>
    <row r="1798" spans="1:14" ht="13.5" customHeight="1">
      <c r="A1798" s="253"/>
      <c r="B1798" s="270"/>
      <c r="C1798" s="86"/>
      <c r="D1798" s="309">
        <v>1</v>
      </c>
      <c r="E1798" s="178"/>
      <c r="F1798" s="225"/>
      <c r="G1798" s="287"/>
      <c r="H1798" s="162" t="s">
        <v>1761</v>
      </c>
      <c r="I1798" s="142"/>
      <c r="J1798" s="578"/>
      <c r="K1798" s="201"/>
      <c r="L1798" s="201"/>
      <c r="M1798" s="201"/>
      <c r="N1798" s="744"/>
    </row>
    <row r="1799" spans="1:14" ht="13.5" customHeight="1">
      <c r="A1799" s="253"/>
      <c r="B1799" s="270"/>
      <c r="C1799" s="86"/>
      <c r="D1799" s="309"/>
      <c r="E1799" s="178">
        <v>3</v>
      </c>
      <c r="F1799" s="225"/>
      <c r="G1799" s="287"/>
      <c r="H1799" s="162"/>
      <c r="I1799" s="139" t="s">
        <v>1764</v>
      </c>
      <c r="J1799" s="578"/>
      <c r="K1799" s="330">
        <v>3192</v>
      </c>
      <c r="L1799" s="330">
        <v>3437</v>
      </c>
      <c r="M1799" s="330">
        <v>3437</v>
      </c>
      <c r="N1799" s="735">
        <f>M1799/L1799*100</f>
        <v>100</v>
      </c>
    </row>
    <row r="1800" spans="1:14" ht="13.5" customHeight="1">
      <c r="A1800" s="253"/>
      <c r="B1800" s="270"/>
      <c r="C1800" s="86"/>
      <c r="D1800" s="309">
        <v>2</v>
      </c>
      <c r="E1800" s="178"/>
      <c r="F1800" s="225"/>
      <c r="G1800" s="287"/>
      <c r="H1800" s="162" t="s">
        <v>1771</v>
      </c>
      <c r="I1800" s="139"/>
      <c r="J1800" s="578"/>
      <c r="K1800" s="201"/>
      <c r="L1800" s="201"/>
      <c r="M1800" s="201"/>
      <c r="N1800" s="735"/>
    </row>
    <row r="1801" spans="1:14" ht="13.5" customHeight="1">
      <c r="A1801" s="253"/>
      <c r="B1801" s="270"/>
      <c r="C1801" s="86"/>
      <c r="D1801" s="309"/>
      <c r="E1801" s="178">
        <v>2</v>
      </c>
      <c r="F1801" s="225"/>
      <c r="G1801" s="287"/>
      <c r="H1801" s="162"/>
      <c r="I1801" s="139" t="s">
        <v>1774</v>
      </c>
      <c r="J1801" s="575">
        <v>20000</v>
      </c>
      <c r="K1801" s="342">
        <v>20000</v>
      </c>
      <c r="L1801" s="342">
        <v>22784</v>
      </c>
      <c r="M1801" s="330">
        <v>14419</v>
      </c>
      <c r="N1801" s="735">
        <f>M1801/L1801*100</f>
        <v>63.28563904494382</v>
      </c>
    </row>
    <row r="1802" spans="1:14" ht="5.25" customHeight="1">
      <c r="A1802" s="253"/>
      <c r="B1802" s="270"/>
      <c r="C1802" s="86"/>
      <c r="D1802" s="309"/>
      <c r="E1802" s="178"/>
      <c r="F1802" s="225"/>
      <c r="G1802" s="287"/>
      <c r="H1802" s="162"/>
      <c r="I1802" s="139"/>
      <c r="J1802" s="578"/>
      <c r="K1802" s="201"/>
      <c r="L1802" s="201"/>
      <c r="M1802" s="201"/>
      <c r="N1802" s="744"/>
    </row>
    <row r="1803" spans="1:14" s="107" customFormat="1" ht="15.75" customHeight="1">
      <c r="A1803" s="253"/>
      <c r="B1803" s="253"/>
      <c r="C1803" s="253"/>
      <c r="D1803" s="321"/>
      <c r="E1803" s="321"/>
      <c r="F1803" s="227"/>
      <c r="G1803" s="227"/>
      <c r="H1803" s="233"/>
      <c r="I1803" s="227" t="s">
        <v>1773</v>
      </c>
      <c r="J1803" s="579">
        <f>SUM(J1796:J1802)</f>
        <v>20000</v>
      </c>
      <c r="K1803" s="579">
        <f>SUM(K1796:K1802)</f>
        <v>23192</v>
      </c>
      <c r="L1803" s="579">
        <f>SUM(L1796:L1802)</f>
        <v>26221</v>
      </c>
      <c r="M1803" s="579">
        <f>SUM(M1796:M1802)</f>
        <v>17856</v>
      </c>
      <c r="N1803" s="746">
        <f>M1803/L1803*100</f>
        <v>68.09808931772243</v>
      </c>
    </row>
    <row r="1804" spans="1:14" ht="6" customHeight="1">
      <c r="A1804" s="253"/>
      <c r="B1804" s="270"/>
      <c r="C1804" s="86"/>
      <c r="D1804" s="309"/>
      <c r="E1804" s="178"/>
      <c r="F1804" s="225"/>
      <c r="G1804" s="287"/>
      <c r="H1804" s="162"/>
      <c r="I1804" s="140"/>
      <c r="J1804" s="578"/>
      <c r="K1804" s="201"/>
      <c r="L1804" s="201"/>
      <c r="M1804" s="201"/>
      <c r="N1804" s="744"/>
    </row>
    <row r="1805" spans="1:14" ht="16.5" customHeight="1">
      <c r="A1805" s="253">
        <v>72</v>
      </c>
      <c r="B1805" s="270"/>
      <c r="C1805" s="86">
        <v>1</v>
      </c>
      <c r="D1805" s="309"/>
      <c r="E1805" s="178"/>
      <c r="F1805" s="225" t="s">
        <v>1909</v>
      </c>
      <c r="G1805" s="287"/>
      <c r="H1805" s="162"/>
      <c r="I1805" s="140"/>
      <c r="J1805" s="578"/>
      <c r="K1805" s="201"/>
      <c r="L1805" s="201"/>
      <c r="M1805" s="201"/>
      <c r="N1805" s="744"/>
    </row>
    <row r="1806" spans="1:14" ht="13.5" customHeight="1">
      <c r="A1806" s="253"/>
      <c r="B1806" s="270"/>
      <c r="C1806" s="86"/>
      <c r="D1806" s="309">
        <v>2</v>
      </c>
      <c r="E1806" s="178"/>
      <c r="F1806" s="225"/>
      <c r="G1806" s="287"/>
      <c r="H1806" s="162" t="s">
        <v>1771</v>
      </c>
      <c r="I1806" s="139"/>
      <c r="J1806" s="578"/>
      <c r="K1806" s="201"/>
      <c r="L1806" s="201"/>
      <c r="M1806" s="201"/>
      <c r="N1806" s="744"/>
    </row>
    <row r="1807" spans="1:14" ht="13.5" customHeight="1">
      <c r="A1807" s="253"/>
      <c r="B1807" s="270"/>
      <c r="C1807" s="86"/>
      <c r="D1807" s="309"/>
      <c r="E1807" s="178">
        <v>2</v>
      </c>
      <c r="F1807" s="225"/>
      <c r="G1807" s="287"/>
      <c r="H1807" s="162"/>
      <c r="I1807" s="139" t="s">
        <v>1774</v>
      </c>
      <c r="J1807" s="575">
        <v>100000</v>
      </c>
      <c r="K1807" s="330">
        <v>7408</v>
      </c>
      <c r="L1807" s="330">
        <v>44782</v>
      </c>
      <c r="M1807" s="330">
        <v>34203</v>
      </c>
      <c r="N1807" s="735">
        <f>M1807/L1807*100</f>
        <v>76.3766691974454</v>
      </c>
    </row>
    <row r="1808" spans="1:14" ht="5.25" customHeight="1">
      <c r="A1808" s="253"/>
      <c r="B1808" s="270"/>
      <c r="C1808" s="86"/>
      <c r="D1808" s="309"/>
      <c r="E1808" s="178"/>
      <c r="F1808" s="225"/>
      <c r="G1808" s="287"/>
      <c r="H1808" s="162"/>
      <c r="I1808" s="139"/>
      <c r="J1808" s="578"/>
      <c r="K1808" s="201"/>
      <c r="L1808" s="201"/>
      <c r="M1808" s="201"/>
      <c r="N1808" s="744"/>
    </row>
    <row r="1809" spans="1:14" s="107" customFormat="1" ht="13.5" customHeight="1">
      <c r="A1809" s="253"/>
      <c r="B1809" s="253"/>
      <c r="C1809" s="253"/>
      <c r="D1809" s="321"/>
      <c r="E1809" s="321"/>
      <c r="F1809" s="227"/>
      <c r="G1809" s="227"/>
      <c r="H1809" s="233"/>
      <c r="I1809" s="227" t="s">
        <v>1773</v>
      </c>
      <c r="J1809" s="579">
        <f>SUM(J1804:J1808)</f>
        <v>100000</v>
      </c>
      <c r="K1809" s="579">
        <f>SUM(K1804:K1808)</f>
        <v>7408</v>
      </c>
      <c r="L1809" s="579">
        <f>SUM(L1804:L1808)</f>
        <v>44782</v>
      </c>
      <c r="M1809" s="579">
        <f>SUM(M1804:M1808)</f>
        <v>34203</v>
      </c>
      <c r="N1809" s="746">
        <f>M1809/L1809*100</f>
        <v>76.3766691974454</v>
      </c>
    </row>
    <row r="1810" spans="1:14" ht="5.25" customHeight="1">
      <c r="A1810" s="253"/>
      <c r="B1810" s="270"/>
      <c r="C1810" s="86"/>
      <c r="D1810" s="309"/>
      <c r="E1810" s="178"/>
      <c r="F1810" s="225"/>
      <c r="G1810" s="287"/>
      <c r="H1810" s="162"/>
      <c r="I1810" s="140"/>
      <c r="J1810" s="578"/>
      <c r="K1810" s="201"/>
      <c r="L1810" s="201"/>
      <c r="M1810" s="201"/>
      <c r="N1810" s="744"/>
    </row>
    <row r="1811" spans="1:14" ht="13.5" customHeight="1">
      <c r="A1811" s="253">
        <v>73</v>
      </c>
      <c r="B1811" s="270"/>
      <c r="C1811" s="86">
        <v>1</v>
      </c>
      <c r="D1811" s="309"/>
      <c r="E1811" s="178"/>
      <c r="F1811" s="225" t="s">
        <v>485</v>
      </c>
      <c r="G1811" s="287"/>
      <c r="H1811" s="162"/>
      <c r="I1811" s="140"/>
      <c r="J1811" s="578"/>
      <c r="K1811" s="201"/>
      <c r="L1811" s="201"/>
      <c r="M1811" s="201"/>
      <c r="N1811" s="744"/>
    </row>
    <row r="1812" spans="1:14" ht="13.5" customHeight="1">
      <c r="A1812" s="253"/>
      <c r="B1812" s="270"/>
      <c r="C1812" s="86"/>
      <c r="D1812" s="309">
        <v>2</v>
      </c>
      <c r="E1812" s="178"/>
      <c r="F1812" s="225"/>
      <c r="G1812" s="287"/>
      <c r="H1812" s="162" t="s">
        <v>1771</v>
      </c>
      <c r="I1812" s="139"/>
      <c r="J1812" s="578"/>
      <c r="K1812" s="201"/>
      <c r="L1812" s="201"/>
      <c r="M1812" s="201"/>
      <c r="N1812" s="744"/>
    </row>
    <row r="1813" spans="1:14" ht="13.5" customHeight="1">
      <c r="A1813" s="253"/>
      <c r="B1813" s="270"/>
      <c r="C1813" s="86"/>
      <c r="D1813" s="309"/>
      <c r="E1813" s="178">
        <v>2</v>
      </c>
      <c r="F1813" s="225"/>
      <c r="G1813" s="287"/>
      <c r="H1813" s="162"/>
      <c r="I1813" s="139" t="s">
        <v>1774</v>
      </c>
      <c r="J1813" s="575">
        <v>3000</v>
      </c>
      <c r="K1813" s="342">
        <v>2609</v>
      </c>
      <c r="L1813" s="330">
        <v>5609</v>
      </c>
      <c r="M1813" s="330">
        <v>4026</v>
      </c>
      <c r="N1813" s="735">
        <f>M1813/L1813*100</f>
        <v>71.77750044571225</v>
      </c>
    </row>
    <row r="1814" spans="1:14" ht="7.5" customHeight="1">
      <c r="A1814" s="253"/>
      <c r="B1814" s="270"/>
      <c r="C1814" s="86"/>
      <c r="D1814" s="309"/>
      <c r="E1814" s="178"/>
      <c r="F1814" s="225"/>
      <c r="G1814" s="287"/>
      <c r="H1814" s="162"/>
      <c r="I1814" s="139"/>
      <c r="J1814" s="578"/>
      <c r="K1814" s="201"/>
      <c r="L1814" s="201"/>
      <c r="M1814" s="201"/>
      <c r="N1814" s="744"/>
    </row>
    <row r="1815" spans="1:14" s="107" customFormat="1" ht="13.5" customHeight="1">
      <c r="A1815" s="253"/>
      <c r="B1815" s="253"/>
      <c r="C1815" s="253"/>
      <c r="D1815" s="321"/>
      <c r="E1815" s="321"/>
      <c r="F1815" s="227"/>
      <c r="G1815" s="227"/>
      <c r="H1815" s="233"/>
      <c r="I1815" s="227" t="s">
        <v>1773</v>
      </c>
      <c r="J1815" s="579">
        <f>SUM(J1810:J1814)</f>
        <v>3000</v>
      </c>
      <c r="K1815" s="579">
        <f>SUM(K1810:K1814)</f>
        <v>2609</v>
      </c>
      <c r="L1815" s="579">
        <f>SUM(L1810:L1814)</f>
        <v>5609</v>
      </c>
      <c r="M1815" s="579">
        <f>SUM(M1810:M1814)</f>
        <v>4026</v>
      </c>
      <c r="N1815" s="746">
        <f>M1815/L1815*100</f>
        <v>71.77750044571225</v>
      </c>
    </row>
    <row r="1816" spans="1:14" ht="7.5" customHeight="1">
      <c r="A1816" s="253"/>
      <c r="B1816" s="270"/>
      <c r="C1816" s="86"/>
      <c r="D1816" s="309"/>
      <c r="E1816" s="178"/>
      <c r="F1816" s="225"/>
      <c r="G1816" s="287"/>
      <c r="H1816" s="162"/>
      <c r="I1816" s="140"/>
      <c r="J1816" s="578"/>
      <c r="K1816" s="201"/>
      <c r="L1816" s="201"/>
      <c r="M1816" s="201"/>
      <c r="N1816" s="744"/>
    </row>
    <row r="1817" spans="1:14" ht="14.25" customHeight="1">
      <c r="A1817" s="253">
        <v>74</v>
      </c>
      <c r="B1817" s="270"/>
      <c r="C1817" s="86">
        <v>1</v>
      </c>
      <c r="D1817" s="309"/>
      <c r="E1817" s="178"/>
      <c r="F1817" s="225" t="s">
        <v>1910</v>
      </c>
      <c r="G1817" s="287"/>
      <c r="H1817" s="162"/>
      <c r="I1817" s="140"/>
      <c r="J1817" s="578"/>
      <c r="K1817" s="201"/>
      <c r="L1817" s="201"/>
      <c r="M1817" s="201"/>
      <c r="N1817" s="744"/>
    </row>
    <row r="1818" spans="1:14" ht="14.25" customHeight="1">
      <c r="A1818" s="253"/>
      <c r="B1818" s="270"/>
      <c r="C1818" s="86"/>
      <c r="D1818" s="309">
        <v>1</v>
      </c>
      <c r="E1818" s="178"/>
      <c r="F1818" s="225"/>
      <c r="G1818" s="287"/>
      <c r="H1818" s="162" t="s">
        <v>1761</v>
      </c>
      <c r="I1818" s="140"/>
      <c r="J1818" s="578"/>
      <c r="K1818" s="201"/>
      <c r="L1818" s="201"/>
      <c r="M1818" s="201"/>
      <c r="N1818" s="744"/>
    </row>
    <row r="1819" spans="1:14" ht="14.25" customHeight="1">
      <c r="A1819" s="253"/>
      <c r="B1819" s="270"/>
      <c r="C1819" s="86"/>
      <c r="D1819" s="309"/>
      <c r="E1819" s="178">
        <v>2</v>
      </c>
      <c r="F1819" s="225"/>
      <c r="G1819" s="287"/>
      <c r="H1819" s="162"/>
      <c r="I1819" s="139" t="s">
        <v>1763</v>
      </c>
      <c r="J1819" s="578"/>
      <c r="K1819" s="201"/>
      <c r="L1819" s="342">
        <v>26</v>
      </c>
      <c r="M1819" s="342">
        <v>26</v>
      </c>
      <c r="N1819" s="735">
        <f>M1819/L1819*100</f>
        <v>100</v>
      </c>
    </row>
    <row r="1820" spans="1:14" ht="14.25" customHeight="1">
      <c r="A1820" s="253"/>
      <c r="B1820" s="270"/>
      <c r="C1820" s="86"/>
      <c r="D1820" s="309"/>
      <c r="E1820" s="178">
        <v>3</v>
      </c>
      <c r="F1820" s="225"/>
      <c r="G1820" s="287"/>
      <c r="H1820" s="162"/>
      <c r="I1820" s="139" t="s">
        <v>1764</v>
      </c>
      <c r="J1820" s="578"/>
      <c r="K1820" s="201"/>
      <c r="L1820" s="342">
        <v>125</v>
      </c>
      <c r="M1820" s="342">
        <v>125</v>
      </c>
      <c r="N1820" s="735">
        <f>M1820/L1820*100</f>
        <v>100</v>
      </c>
    </row>
    <row r="1821" spans="1:14" ht="14.25" customHeight="1">
      <c r="A1821" s="253"/>
      <c r="B1821" s="270"/>
      <c r="C1821" s="86"/>
      <c r="D1821" s="309">
        <v>2</v>
      </c>
      <c r="E1821" s="178"/>
      <c r="F1821" s="225"/>
      <c r="G1821" s="287"/>
      <c r="H1821" s="162" t="s">
        <v>1771</v>
      </c>
      <c r="I1821" s="139"/>
      <c r="J1821" s="578"/>
      <c r="K1821" s="201"/>
      <c r="L1821" s="201"/>
      <c r="M1821" s="201"/>
      <c r="N1821" s="735"/>
    </row>
    <row r="1822" spans="1:14" ht="14.25" customHeight="1">
      <c r="A1822" s="253"/>
      <c r="B1822" s="270"/>
      <c r="C1822" s="86"/>
      <c r="D1822" s="309"/>
      <c r="E1822" s="178">
        <v>2</v>
      </c>
      <c r="F1822" s="225"/>
      <c r="G1822" s="287"/>
      <c r="H1822" s="162"/>
      <c r="I1822" s="139" t="s">
        <v>1774</v>
      </c>
      <c r="J1822" s="575">
        <v>3000</v>
      </c>
      <c r="K1822" s="342">
        <v>5347</v>
      </c>
      <c r="L1822" s="330">
        <v>8196</v>
      </c>
      <c r="M1822" s="330">
        <v>5075</v>
      </c>
      <c r="N1822" s="735">
        <f>M1822/L1822*100</f>
        <v>61.920448999511954</v>
      </c>
    </row>
    <row r="1823" spans="1:14" ht="6" customHeight="1">
      <c r="A1823" s="253"/>
      <c r="B1823" s="270"/>
      <c r="C1823" s="86"/>
      <c r="D1823" s="309"/>
      <c r="E1823" s="178"/>
      <c r="F1823" s="225"/>
      <c r="G1823" s="287"/>
      <c r="H1823" s="162"/>
      <c r="I1823" s="139"/>
      <c r="J1823" s="578"/>
      <c r="K1823" s="201"/>
      <c r="L1823" s="201"/>
      <c r="M1823" s="201"/>
      <c r="N1823" s="744"/>
    </row>
    <row r="1824" spans="1:14" s="107" customFormat="1" ht="14.25" customHeight="1">
      <c r="A1824" s="253"/>
      <c r="B1824" s="253"/>
      <c r="C1824" s="253"/>
      <c r="D1824" s="321"/>
      <c r="E1824" s="321"/>
      <c r="F1824" s="227"/>
      <c r="G1824" s="227"/>
      <c r="H1824" s="233"/>
      <c r="I1824" s="227" t="s">
        <v>1773</v>
      </c>
      <c r="J1824" s="579">
        <f>SUM(J1816:J1823)</f>
        <v>3000</v>
      </c>
      <c r="K1824" s="579">
        <f>SUM(K1816:K1823)</f>
        <v>5347</v>
      </c>
      <c r="L1824" s="579">
        <f>SUM(L1816:L1823)</f>
        <v>8347</v>
      </c>
      <c r="M1824" s="579">
        <f>SUM(M1816:M1823)</f>
        <v>5226</v>
      </c>
      <c r="N1824" s="746">
        <f>M1824/L1824*100</f>
        <v>62.609320714028996</v>
      </c>
    </row>
    <row r="1825" spans="1:14" ht="8.25" customHeight="1">
      <c r="A1825" s="253"/>
      <c r="B1825" s="270"/>
      <c r="C1825" s="86"/>
      <c r="D1825" s="309"/>
      <c r="E1825" s="178"/>
      <c r="F1825" s="225"/>
      <c r="G1825" s="287"/>
      <c r="H1825" s="162"/>
      <c r="I1825" s="140"/>
      <c r="J1825" s="578"/>
      <c r="K1825" s="201"/>
      <c r="L1825" s="201"/>
      <c r="M1825" s="201"/>
      <c r="N1825" s="744"/>
    </row>
    <row r="1826" spans="1:14" ht="14.25" customHeight="1">
      <c r="A1826" s="253">
        <v>75</v>
      </c>
      <c r="B1826" s="270"/>
      <c r="C1826" s="86">
        <v>1</v>
      </c>
      <c r="D1826" s="309"/>
      <c r="E1826" s="178"/>
      <c r="F1826" s="225" t="s">
        <v>385</v>
      </c>
      <c r="G1826" s="287"/>
      <c r="H1826" s="162"/>
      <c r="I1826" s="140"/>
      <c r="J1826" s="578"/>
      <c r="K1826" s="201"/>
      <c r="L1826" s="201"/>
      <c r="M1826" s="201"/>
      <c r="N1826" s="744"/>
    </row>
    <row r="1827" spans="1:14" ht="14.25" customHeight="1">
      <c r="A1827" s="253"/>
      <c r="B1827" s="270"/>
      <c r="C1827" s="86"/>
      <c r="D1827" s="309">
        <v>2</v>
      </c>
      <c r="E1827" s="178"/>
      <c r="F1827" s="225"/>
      <c r="G1827" s="287"/>
      <c r="H1827" s="162" t="s">
        <v>1771</v>
      </c>
      <c r="I1827" s="139"/>
      <c r="J1827" s="578"/>
      <c r="K1827" s="201"/>
      <c r="L1827" s="201"/>
      <c r="M1827" s="201"/>
      <c r="N1827" s="744"/>
    </row>
    <row r="1828" spans="1:14" ht="14.25" customHeight="1">
      <c r="A1828" s="253"/>
      <c r="B1828" s="270"/>
      <c r="C1828" s="86"/>
      <c r="D1828" s="309"/>
      <c r="E1828" s="178">
        <v>2</v>
      </c>
      <c r="F1828" s="225"/>
      <c r="G1828" s="287"/>
      <c r="H1828" s="162"/>
      <c r="I1828" s="139" t="s">
        <v>1774</v>
      </c>
      <c r="J1828" s="575">
        <v>10000</v>
      </c>
      <c r="K1828" s="342">
        <v>10000</v>
      </c>
      <c r="L1828" s="330">
        <v>20000</v>
      </c>
      <c r="M1828" s="330">
        <v>2375</v>
      </c>
      <c r="N1828" s="735">
        <f>M1828/L1828*100</f>
        <v>11.875</v>
      </c>
    </row>
    <row r="1829" spans="1:14" ht="7.5" customHeight="1">
      <c r="A1829" s="253"/>
      <c r="B1829" s="270"/>
      <c r="C1829" s="86"/>
      <c r="D1829" s="309"/>
      <c r="E1829" s="178"/>
      <c r="F1829" s="225"/>
      <c r="G1829" s="287"/>
      <c r="H1829" s="162"/>
      <c r="I1829" s="139"/>
      <c r="J1829" s="578"/>
      <c r="K1829" s="201"/>
      <c r="L1829" s="201"/>
      <c r="M1829" s="201"/>
      <c r="N1829" s="744"/>
    </row>
    <row r="1830" spans="1:14" s="107" customFormat="1" ht="14.25" customHeight="1">
      <c r="A1830" s="253"/>
      <c r="B1830" s="253"/>
      <c r="C1830" s="253"/>
      <c r="D1830" s="321"/>
      <c r="E1830" s="321"/>
      <c r="F1830" s="227"/>
      <c r="G1830" s="227"/>
      <c r="H1830" s="233"/>
      <c r="I1830" s="227" t="s">
        <v>1773</v>
      </c>
      <c r="J1830" s="579">
        <f>SUM(J1825:J1829)</f>
        <v>10000</v>
      </c>
      <c r="K1830" s="579">
        <f>SUM(K1825:K1829)</f>
        <v>10000</v>
      </c>
      <c r="L1830" s="579">
        <f>SUM(L1825:L1829)</f>
        <v>20000</v>
      </c>
      <c r="M1830" s="579">
        <f>SUM(M1825:M1829)</f>
        <v>2375</v>
      </c>
      <c r="N1830" s="746">
        <f>M1830/L1830*100</f>
        <v>11.875</v>
      </c>
    </row>
    <row r="1831" spans="1:14" ht="14.25" customHeight="1">
      <c r="A1831" s="253"/>
      <c r="B1831" s="270"/>
      <c r="C1831" s="86"/>
      <c r="D1831" s="309"/>
      <c r="E1831" s="178"/>
      <c r="F1831" s="225"/>
      <c r="G1831" s="287"/>
      <c r="H1831" s="162"/>
      <c r="I1831" s="140"/>
      <c r="J1831" s="578"/>
      <c r="K1831" s="201"/>
      <c r="L1831" s="201"/>
      <c r="M1831" s="201"/>
      <c r="N1831" s="744"/>
    </row>
    <row r="1832" spans="1:14" ht="14.25" customHeight="1">
      <c r="A1832" s="253">
        <v>76</v>
      </c>
      <c r="B1832" s="270"/>
      <c r="C1832" s="86">
        <v>1</v>
      </c>
      <c r="D1832" s="309"/>
      <c r="E1832" s="178"/>
      <c r="F1832" s="225" t="s">
        <v>386</v>
      </c>
      <c r="G1832" s="287"/>
      <c r="H1832" s="162"/>
      <c r="I1832" s="140"/>
      <c r="J1832" s="578"/>
      <c r="K1832" s="201"/>
      <c r="L1832" s="201"/>
      <c r="M1832" s="201"/>
      <c r="N1832" s="744"/>
    </row>
    <row r="1833" spans="1:14" ht="14.25" customHeight="1">
      <c r="A1833" s="253"/>
      <c r="B1833" s="270"/>
      <c r="C1833" s="86"/>
      <c r="D1833" s="309">
        <v>2</v>
      </c>
      <c r="E1833" s="178"/>
      <c r="F1833" s="225"/>
      <c r="G1833" s="287"/>
      <c r="H1833" s="162" t="s">
        <v>1771</v>
      </c>
      <c r="I1833" s="139"/>
      <c r="J1833" s="578"/>
      <c r="K1833" s="201"/>
      <c r="L1833" s="201"/>
      <c r="M1833" s="201"/>
      <c r="N1833" s="744"/>
    </row>
    <row r="1834" spans="1:14" ht="14.25" customHeight="1">
      <c r="A1834" s="253"/>
      <c r="B1834" s="270"/>
      <c r="C1834" s="86"/>
      <c r="D1834" s="309"/>
      <c r="E1834" s="178">
        <v>2</v>
      </c>
      <c r="F1834" s="225"/>
      <c r="G1834" s="287"/>
      <c r="H1834" s="162"/>
      <c r="I1834" s="139" t="s">
        <v>1774</v>
      </c>
      <c r="J1834" s="575">
        <v>4000</v>
      </c>
      <c r="K1834" s="333"/>
      <c r="L1834" s="330"/>
      <c r="M1834" s="330"/>
      <c r="N1834" s="735"/>
    </row>
    <row r="1835" spans="1:14" ht="14.25" customHeight="1">
      <c r="A1835" s="253"/>
      <c r="B1835" s="270"/>
      <c r="C1835" s="86"/>
      <c r="D1835" s="309"/>
      <c r="E1835" s="178"/>
      <c r="F1835" s="225"/>
      <c r="G1835" s="287"/>
      <c r="H1835" s="162"/>
      <c r="I1835" s="139"/>
      <c r="J1835" s="578"/>
      <c r="K1835" s="201"/>
      <c r="L1835" s="201"/>
      <c r="M1835" s="201"/>
      <c r="N1835" s="744"/>
    </row>
    <row r="1836" spans="1:14" s="107" customFormat="1" ht="14.25" customHeight="1">
      <c r="A1836" s="253"/>
      <c r="B1836" s="253"/>
      <c r="C1836" s="253"/>
      <c r="D1836" s="321"/>
      <c r="E1836" s="321"/>
      <c r="F1836" s="227"/>
      <c r="G1836" s="227"/>
      <c r="H1836" s="233"/>
      <c r="I1836" s="227" t="s">
        <v>1773</v>
      </c>
      <c r="J1836" s="579">
        <f>SUM(J1831:J1835)</f>
        <v>4000</v>
      </c>
      <c r="K1836" s="345">
        <f>SUM(K1831:K1835)</f>
        <v>0</v>
      </c>
      <c r="L1836" s="345"/>
      <c r="M1836" s="345"/>
      <c r="N1836" s="746"/>
    </row>
    <row r="1837" spans="1:14" ht="14.25" customHeight="1">
      <c r="A1837" s="253"/>
      <c r="B1837" s="270"/>
      <c r="C1837" s="86"/>
      <c r="D1837" s="309"/>
      <c r="E1837" s="178"/>
      <c r="F1837" s="225"/>
      <c r="G1837" s="287"/>
      <c r="H1837" s="162"/>
      <c r="I1837" s="140"/>
      <c r="J1837" s="578"/>
      <c r="K1837" s="201"/>
      <c r="L1837" s="201"/>
      <c r="M1837" s="201"/>
      <c r="N1837" s="744"/>
    </row>
    <row r="1838" spans="1:14" ht="14.25" customHeight="1">
      <c r="A1838" s="253">
        <v>77</v>
      </c>
      <c r="B1838" s="270"/>
      <c r="C1838" s="86">
        <v>1</v>
      </c>
      <c r="D1838" s="309"/>
      <c r="E1838" s="178"/>
      <c r="F1838" s="225" t="s">
        <v>1753</v>
      </c>
      <c r="G1838" s="287"/>
      <c r="H1838" s="162"/>
      <c r="I1838" s="140"/>
      <c r="J1838" s="578"/>
      <c r="K1838" s="201"/>
      <c r="L1838" s="201"/>
      <c r="M1838" s="201"/>
      <c r="N1838" s="744"/>
    </row>
    <row r="1839" spans="1:14" ht="14.25" customHeight="1">
      <c r="A1839" s="253"/>
      <c r="B1839" s="270"/>
      <c r="C1839" s="86"/>
      <c r="D1839" s="309">
        <v>2</v>
      </c>
      <c r="E1839" s="178"/>
      <c r="F1839" s="225"/>
      <c r="G1839" s="287"/>
      <c r="H1839" s="162" t="s">
        <v>1771</v>
      </c>
      <c r="I1839" s="139"/>
      <c r="J1839" s="578"/>
      <c r="K1839" s="201"/>
      <c r="L1839" s="201"/>
      <c r="M1839" s="201"/>
      <c r="N1839" s="744"/>
    </row>
    <row r="1840" spans="1:14" ht="14.25" customHeight="1">
      <c r="A1840" s="253"/>
      <c r="B1840" s="270"/>
      <c r="C1840" s="86"/>
      <c r="D1840" s="309"/>
      <c r="E1840" s="178">
        <v>2</v>
      </c>
      <c r="F1840" s="225"/>
      <c r="G1840" s="287"/>
      <c r="H1840" s="162"/>
      <c r="I1840" s="139" t="s">
        <v>1774</v>
      </c>
      <c r="J1840" s="575">
        <v>8500</v>
      </c>
      <c r="K1840" s="342">
        <v>1351</v>
      </c>
      <c r="L1840" s="330">
        <v>22393</v>
      </c>
      <c r="M1840" s="330">
        <v>21993</v>
      </c>
      <c r="N1840" s="735">
        <f>M1840/L1840*100</f>
        <v>98.21372750413076</v>
      </c>
    </row>
    <row r="1841" spans="1:14" ht="14.25" customHeight="1">
      <c r="A1841" s="253"/>
      <c r="B1841" s="270"/>
      <c r="C1841" s="86"/>
      <c r="D1841" s="309"/>
      <c r="E1841" s="178"/>
      <c r="F1841" s="225"/>
      <c r="G1841" s="287"/>
      <c r="H1841" s="162"/>
      <c r="I1841" s="139"/>
      <c r="J1841" s="578"/>
      <c r="K1841" s="201"/>
      <c r="L1841" s="201"/>
      <c r="M1841" s="201"/>
      <c r="N1841" s="744"/>
    </row>
    <row r="1842" spans="1:14" s="107" customFormat="1" ht="14.25" customHeight="1">
      <c r="A1842" s="253"/>
      <c r="B1842" s="253"/>
      <c r="C1842" s="253"/>
      <c r="D1842" s="321"/>
      <c r="E1842" s="321"/>
      <c r="F1842" s="227"/>
      <c r="G1842" s="227"/>
      <c r="H1842" s="233"/>
      <c r="I1842" s="227" t="s">
        <v>1773</v>
      </c>
      <c r="J1842" s="579">
        <f>SUM(J1837:J1841)</f>
        <v>8500</v>
      </c>
      <c r="K1842" s="579">
        <f>SUM(K1837:K1841)</f>
        <v>1351</v>
      </c>
      <c r="L1842" s="579">
        <f>SUM(L1837:L1841)</f>
        <v>22393</v>
      </c>
      <c r="M1842" s="579">
        <f>SUM(M1837:M1841)</f>
        <v>21993</v>
      </c>
      <c r="N1842" s="746">
        <f>M1842/L1842*100</f>
        <v>98.21372750413076</v>
      </c>
    </row>
    <row r="1843" spans="1:14" ht="14.25" customHeight="1">
      <c r="A1843" s="253"/>
      <c r="B1843" s="270"/>
      <c r="C1843" s="86"/>
      <c r="D1843" s="309"/>
      <c r="E1843" s="178"/>
      <c r="F1843" s="225"/>
      <c r="G1843" s="287"/>
      <c r="H1843" s="162"/>
      <c r="I1843" s="140"/>
      <c r="J1843" s="578"/>
      <c r="K1843" s="201"/>
      <c r="L1843" s="201"/>
      <c r="M1843" s="201"/>
      <c r="N1843" s="744"/>
    </row>
    <row r="1844" spans="1:14" ht="14.25" customHeight="1">
      <c r="A1844" s="253">
        <v>78</v>
      </c>
      <c r="B1844" s="270"/>
      <c r="C1844" s="86">
        <v>1</v>
      </c>
      <c r="D1844" s="309"/>
      <c r="E1844" s="178"/>
      <c r="F1844" s="225" t="s">
        <v>387</v>
      </c>
      <c r="G1844" s="287"/>
      <c r="H1844" s="162"/>
      <c r="I1844" s="140"/>
      <c r="J1844" s="578"/>
      <c r="K1844" s="201"/>
      <c r="L1844" s="201"/>
      <c r="M1844" s="201"/>
      <c r="N1844" s="744"/>
    </row>
    <row r="1845" spans="1:14" ht="14.25" customHeight="1">
      <c r="A1845" s="253"/>
      <c r="B1845" s="270"/>
      <c r="C1845" s="86"/>
      <c r="D1845" s="309">
        <v>2</v>
      </c>
      <c r="E1845" s="178"/>
      <c r="F1845" s="225"/>
      <c r="G1845" s="287"/>
      <c r="H1845" s="162" t="s">
        <v>1771</v>
      </c>
      <c r="I1845" s="139"/>
      <c r="J1845" s="578"/>
      <c r="K1845" s="201"/>
      <c r="L1845" s="201"/>
      <c r="M1845" s="201"/>
      <c r="N1845" s="744"/>
    </row>
    <row r="1846" spans="1:14" ht="14.25" customHeight="1">
      <c r="A1846" s="253"/>
      <c r="B1846" s="270"/>
      <c r="C1846" s="86"/>
      <c r="D1846" s="309"/>
      <c r="E1846" s="178">
        <v>2</v>
      </c>
      <c r="F1846" s="225"/>
      <c r="G1846" s="287"/>
      <c r="H1846" s="162"/>
      <c r="I1846" s="139" t="s">
        <v>1774</v>
      </c>
      <c r="J1846" s="575">
        <v>10000</v>
      </c>
      <c r="K1846" s="342">
        <v>7000</v>
      </c>
      <c r="L1846" s="330">
        <v>16871</v>
      </c>
      <c r="M1846" s="330">
        <v>14568</v>
      </c>
      <c r="N1846" s="735">
        <f>M1846/L1846*100</f>
        <v>86.34935688459487</v>
      </c>
    </row>
    <row r="1847" spans="1:14" ht="14.25" customHeight="1">
      <c r="A1847" s="253"/>
      <c r="B1847" s="270"/>
      <c r="C1847" s="86"/>
      <c r="D1847" s="309"/>
      <c r="E1847" s="178"/>
      <c r="F1847" s="225"/>
      <c r="G1847" s="287"/>
      <c r="H1847" s="162"/>
      <c r="I1847" s="139"/>
      <c r="J1847" s="578"/>
      <c r="K1847" s="201"/>
      <c r="L1847" s="201"/>
      <c r="M1847" s="201"/>
      <c r="N1847" s="744"/>
    </row>
    <row r="1848" spans="1:14" s="107" customFormat="1" ht="14.25" customHeight="1">
      <c r="A1848" s="253"/>
      <c r="B1848" s="253"/>
      <c r="C1848" s="253"/>
      <c r="D1848" s="321"/>
      <c r="E1848" s="321"/>
      <c r="F1848" s="227"/>
      <c r="G1848" s="227"/>
      <c r="H1848" s="233"/>
      <c r="I1848" s="227" t="s">
        <v>1773</v>
      </c>
      <c r="J1848" s="579">
        <f>SUM(J1843:J1847)</f>
        <v>10000</v>
      </c>
      <c r="K1848" s="579">
        <f>SUM(K1843:K1847)</f>
        <v>7000</v>
      </c>
      <c r="L1848" s="579">
        <f>SUM(L1843:L1847)</f>
        <v>16871</v>
      </c>
      <c r="M1848" s="579">
        <f>SUM(M1843:M1847)</f>
        <v>14568</v>
      </c>
      <c r="N1848" s="746">
        <f>M1848/L1848*100</f>
        <v>86.34935688459487</v>
      </c>
    </row>
    <row r="1849" spans="1:14" ht="14.25" customHeight="1">
      <c r="A1849" s="253"/>
      <c r="B1849" s="270"/>
      <c r="C1849" s="86"/>
      <c r="D1849" s="309"/>
      <c r="E1849" s="178"/>
      <c r="F1849" s="225"/>
      <c r="G1849" s="287"/>
      <c r="H1849" s="162"/>
      <c r="I1849" s="140"/>
      <c r="J1849" s="578"/>
      <c r="K1849" s="201"/>
      <c r="L1849" s="201"/>
      <c r="M1849" s="201"/>
      <c r="N1849" s="744"/>
    </row>
    <row r="1850" spans="1:14" ht="14.25" customHeight="1">
      <c r="A1850" s="253">
        <v>79</v>
      </c>
      <c r="B1850" s="270"/>
      <c r="C1850" s="86">
        <v>1</v>
      </c>
      <c r="D1850" s="309"/>
      <c r="E1850" s="178"/>
      <c r="F1850" s="225" t="s">
        <v>388</v>
      </c>
      <c r="G1850" s="287"/>
      <c r="H1850" s="162"/>
      <c r="I1850" s="140"/>
      <c r="J1850" s="578"/>
      <c r="K1850" s="201"/>
      <c r="L1850" s="201"/>
      <c r="M1850" s="201"/>
      <c r="N1850" s="744"/>
    </row>
    <row r="1851" spans="1:14" ht="14.25" customHeight="1">
      <c r="A1851" s="253"/>
      <c r="B1851" s="270"/>
      <c r="C1851" s="86"/>
      <c r="D1851" s="309">
        <v>2</v>
      </c>
      <c r="E1851" s="178"/>
      <c r="F1851" s="225"/>
      <c r="G1851" s="287"/>
      <c r="H1851" s="162" t="s">
        <v>1771</v>
      </c>
      <c r="I1851" s="139"/>
      <c r="J1851" s="578"/>
      <c r="K1851" s="201"/>
      <c r="L1851" s="201"/>
      <c r="M1851" s="201"/>
      <c r="N1851" s="744"/>
    </row>
    <row r="1852" spans="1:14" ht="14.25" customHeight="1">
      <c r="A1852" s="253"/>
      <c r="B1852" s="270"/>
      <c r="C1852" s="86"/>
      <c r="D1852" s="309"/>
      <c r="E1852" s="178">
        <v>2</v>
      </c>
      <c r="F1852" s="225"/>
      <c r="G1852" s="287"/>
      <c r="H1852" s="162"/>
      <c r="I1852" s="139" t="s">
        <v>1774</v>
      </c>
      <c r="J1852" s="575">
        <v>5000</v>
      </c>
      <c r="K1852" s="342">
        <v>10404</v>
      </c>
      <c r="L1852" s="330">
        <v>13970</v>
      </c>
      <c r="M1852" s="330">
        <v>8215</v>
      </c>
      <c r="N1852" s="735">
        <f>M1852/L1852*100</f>
        <v>58.80458124552612</v>
      </c>
    </row>
    <row r="1853" spans="1:14" ht="14.25" customHeight="1">
      <c r="A1853" s="253"/>
      <c r="B1853" s="270"/>
      <c r="C1853" s="86"/>
      <c r="D1853" s="309"/>
      <c r="E1853" s="178"/>
      <c r="F1853" s="225"/>
      <c r="G1853" s="287"/>
      <c r="H1853" s="162"/>
      <c r="I1853" s="139"/>
      <c r="J1853" s="578"/>
      <c r="K1853" s="201"/>
      <c r="L1853" s="201"/>
      <c r="M1853" s="201"/>
      <c r="N1853" s="744"/>
    </row>
    <row r="1854" spans="1:14" s="107" customFormat="1" ht="14.25" customHeight="1">
      <c r="A1854" s="253"/>
      <c r="B1854" s="253"/>
      <c r="C1854" s="253"/>
      <c r="D1854" s="321"/>
      <c r="E1854" s="321"/>
      <c r="F1854" s="227"/>
      <c r="G1854" s="227"/>
      <c r="H1854" s="233"/>
      <c r="I1854" s="227" t="s">
        <v>1773</v>
      </c>
      <c r="J1854" s="579">
        <f>SUM(J1849:J1853)</f>
        <v>5000</v>
      </c>
      <c r="K1854" s="579">
        <f>SUM(K1849:K1853)</f>
        <v>10404</v>
      </c>
      <c r="L1854" s="579">
        <f>SUM(L1849:L1853)</f>
        <v>13970</v>
      </c>
      <c r="M1854" s="579">
        <f>SUM(M1849:M1853)</f>
        <v>8215</v>
      </c>
      <c r="N1854" s="746">
        <f>M1854/L1854*100</f>
        <v>58.80458124552612</v>
      </c>
    </row>
    <row r="1855" spans="1:14" ht="8.25" customHeight="1">
      <c r="A1855" s="253"/>
      <c r="B1855" s="270"/>
      <c r="C1855" s="86"/>
      <c r="D1855" s="309"/>
      <c r="E1855" s="178"/>
      <c r="F1855" s="225"/>
      <c r="G1855" s="287"/>
      <c r="H1855" s="162"/>
      <c r="I1855" s="140"/>
      <c r="J1855" s="578"/>
      <c r="K1855" s="201"/>
      <c r="L1855" s="201"/>
      <c r="M1855" s="201"/>
      <c r="N1855" s="744"/>
    </row>
    <row r="1856" spans="1:14" ht="14.25" customHeight="1">
      <c r="A1856" s="253">
        <v>80</v>
      </c>
      <c r="B1856" s="270"/>
      <c r="C1856" s="86">
        <v>1</v>
      </c>
      <c r="D1856" s="309"/>
      <c r="E1856" s="178"/>
      <c r="F1856" s="225" t="s">
        <v>389</v>
      </c>
      <c r="G1856" s="287"/>
      <c r="H1856" s="162"/>
      <c r="I1856" s="140"/>
      <c r="J1856" s="578"/>
      <c r="K1856" s="201"/>
      <c r="L1856" s="201"/>
      <c r="M1856" s="201"/>
      <c r="N1856" s="744"/>
    </row>
    <row r="1857" spans="1:14" ht="14.25" customHeight="1">
      <c r="A1857" s="253"/>
      <c r="B1857" s="270"/>
      <c r="C1857" s="86"/>
      <c r="D1857" s="309">
        <v>2</v>
      </c>
      <c r="E1857" s="178"/>
      <c r="F1857" s="225"/>
      <c r="G1857" s="287"/>
      <c r="H1857" s="162" t="s">
        <v>1771</v>
      </c>
      <c r="I1857" s="139"/>
      <c r="J1857" s="578"/>
      <c r="K1857" s="201"/>
      <c r="L1857" s="201"/>
      <c r="M1857" s="201"/>
      <c r="N1857" s="744"/>
    </row>
    <row r="1858" spans="1:14" ht="14.25" customHeight="1">
      <c r="A1858" s="253"/>
      <c r="B1858" s="270"/>
      <c r="C1858" s="86"/>
      <c r="D1858" s="309"/>
      <c r="E1858" s="178">
        <v>2</v>
      </c>
      <c r="F1858" s="225"/>
      <c r="G1858" s="287"/>
      <c r="H1858" s="162"/>
      <c r="I1858" s="139" t="s">
        <v>1774</v>
      </c>
      <c r="J1858" s="575">
        <v>30000</v>
      </c>
      <c r="K1858" s="342">
        <v>23500</v>
      </c>
      <c r="L1858" s="330">
        <v>57000</v>
      </c>
      <c r="M1858" s="330">
        <v>51490</v>
      </c>
      <c r="N1858" s="735">
        <f>M1858/L1858*100</f>
        <v>90.33333333333333</v>
      </c>
    </row>
    <row r="1859" spans="1:14" ht="14.25" customHeight="1">
      <c r="A1859" s="253"/>
      <c r="B1859" s="270"/>
      <c r="C1859" s="86"/>
      <c r="D1859" s="309"/>
      <c r="E1859" s="178"/>
      <c r="F1859" s="225"/>
      <c r="G1859" s="287"/>
      <c r="H1859" s="162"/>
      <c r="I1859" s="139"/>
      <c r="J1859" s="578"/>
      <c r="K1859" s="201"/>
      <c r="L1859" s="201"/>
      <c r="M1859" s="201"/>
      <c r="N1859" s="744"/>
    </row>
    <row r="1860" spans="1:14" s="107" customFormat="1" ht="14.25" customHeight="1">
      <c r="A1860" s="253"/>
      <c r="B1860" s="253"/>
      <c r="C1860" s="253"/>
      <c r="D1860" s="321"/>
      <c r="E1860" s="321"/>
      <c r="F1860" s="227"/>
      <c r="G1860" s="227"/>
      <c r="H1860" s="233"/>
      <c r="I1860" s="227" t="s">
        <v>1773</v>
      </c>
      <c r="J1860" s="579">
        <f>SUM(J1855:J1859)</f>
        <v>30000</v>
      </c>
      <c r="K1860" s="579">
        <f>SUM(K1855:K1859)</f>
        <v>23500</v>
      </c>
      <c r="L1860" s="579">
        <f>SUM(L1855:L1859)</f>
        <v>57000</v>
      </c>
      <c r="M1860" s="579">
        <f>SUM(M1855:M1859)</f>
        <v>51490</v>
      </c>
      <c r="N1860" s="746">
        <f>M1860/L1860*100</f>
        <v>90.33333333333333</v>
      </c>
    </row>
    <row r="1861" spans="1:14" ht="14.25" customHeight="1">
      <c r="A1861" s="253"/>
      <c r="B1861" s="270"/>
      <c r="C1861" s="86"/>
      <c r="D1861" s="309"/>
      <c r="E1861" s="178"/>
      <c r="F1861" s="225"/>
      <c r="G1861" s="287"/>
      <c r="H1861" s="162"/>
      <c r="I1861" s="140"/>
      <c r="J1861" s="578"/>
      <c r="K1861" s="201"/>
      <c r="L1861" s="201"/>
      <c r="M1861" s="201"/>
      <c r="N1861" s="744"/>
    </row>
    <row r="1862" spans="1:14" ht="14.25" customHeight="1">
      <c r="A1862" s="253">
        <v>81</v>
      </c>
      <c r="B1862" s="270"/>
      <c r="C1862" s="86">
        <v>1</v>
      </c>
      <c r="D1862" s="309"/>
      <c r="E1862" s="178"/>
      <c r="F1862" s="225" t="s">
        <v>1212</v>
      </c>
      <c r="G1862" s="287"/>
      <c r="H1862" s="162"/>
      <c r="I1862" s="140"/>
      <c r="J1862" s="578"/>
      <c r="K1862" s="201"/>
      <c r="L1862" s="201"/>
      <c r="M1862" s="201"/>
      <c r="N1862" s="744"/>
    </row>
    <row r="1863" spans="1:14" ht="14.25" customHeight="1">
      <c r="A1863" s="253"/>
      <c r="B1863" s="270"/>
      <c r="C1863" s="86"/>
      <c r="D1863" s="309">
        <v>2</v>
      </c>
      <c r="E1863" s="178"/>
      <c r="F1863" s="225"/>
      <c r="G1863" s="287"/>
      <c r="H1863" s="162" t="s">
        <v>1771</v>
      </c>
      <c r="I1863" s="139"/>
      <c r="J1863" s="578"/>
      <c r="K1863" s="201"/>
      <c r="L1863" s="201"/>
      <c r="M1863" s="201"/>
      <c r="N1863" s="744"/>
    </row>
    <row r="1864" spans="1:14" ht="14.25" customHeight="1">
      <c r="A1864" s="253"/>
      <c r="B1864" s="270"/>
      <c r="C1864" s="86"/>
      <c r="D1864" s="309"/>
      <c r="E1864" s="178">
        <v>2</v>
      </c>
      <c r="F1864" s="225"/>
      <c r="G1864" s="287"/>
      <c r="H1864" s="162"/>
      <c r="I1864" s="139" t="s">
        <v>1774</v>
      </c>
      <c r="J1864" s="575"/>
      <c r="K1864" s="342">
        <v>5602</v>
      </c>
      <c r="L1864" s="330">
        <v>13852</v>
      </c>
      <c r="M1864" s="330">
        <v>13771</v>
      </c>
      <c r="N1864" s="735">
        <f>M1864/L1864*100</f>
        <v>99.41524689575513</v>
      </c>
    </row>
    <row r="1865" spans="1:14" ht="3" customHeight="1">
      <c r="A1865" s="253"/>
      <c r="B1865" s="270"/>
      <c r="C1865" s="86"/>
      <c r="D1865" s="309"/>
      <c r="E1865" s="178"/>
      <c r="F1865" s="225"/>
      <c r="G1865" s="287"/>
      <c r="H1865" s="162"/>
      <c r="I1865" s="139"/>
      <c r="J1865" s="578"/>
      <c r="K1865" s="201"/>
      <c r="L1865" s="201"/>
      <c r="M1865" s="201"/>
      <c r="N1865" s="744"/>
    </row>
    <row r="1866" spans="1:14" s="107" customFormat="1" ht="13.5" customHeight="1">
      <c r="A1866" s="253"/>
      <c r="B1866" s="253"/>
      <c r="C1866" s="253"/>
      <c r="D1866" s="321"/>
      <c r="E1866" s="321"/>
      <c r="F1866" s="227"/>
      <c r="G1866" s="227"/>
      <c r="H1866" s="233"/>
      <c r="I1866" s="227" t="s">
        <v>1773</v>
      </c>
      <c r="J1866" s="579"/>
      <c r="K1866" s="345">
        <f>SUM(K1861:K1865)</f>
        <v>5602</v>
      </c>
      <c r="L1866" s="345">
        <f>SUM(L1864:L1865)</f>
        <v>13852</v>
      </c>
      <c r="M1866" s="345">
        <f>SUM(M1864:M1865)</f>
        <v>13771</v>
      </c>
      <c r="N1866" s="746">
        <f>M1866/L1866*100</f>
        <v>99.41524689575513</v>
      </c>
    </row>
    <row r="1867" spans="1:14" ht="4.5" customHeight="1">
      <c r="A1867" s="253"/>
      <c r="B1867" s="270"/>
      <c r="C1867" s="86"/>
      <c r="D1867" s="309"/>
      <c r="E1867" s="178"/>
      <c r="F1867" s="225"/>
      <c r="G1867" s="287"/>
      <c r="H1867" s="162"/>
      <c r="I1867" s="140"/>
      <c r="J1867" s="578"/>
      <c r="K1867" s="201"/>
      <c r="L1867" s="201"/>
      <c r="M1867" s="201"/>
      <c r="N1867" s="744"/>
    </row>
    <row r="1868" spans="1:14" ht="13.5" customHeight="1">
      <c r="A1868" s="253">
        <v>82</v>
      </c>
      <c r="B1868" s="270"/>
      <c r="C1868" s="86">
        <v>1</v>
      </c>
      <c r="D1868" s="309"/>
      <c r="E1868" s="178"/>
      <c r="F1868" s="225" t="s">
        <v>1211</v>
      </c>
      <c r="G1868" s="287"/>
      <c r="H1868" s="162"/>
      <c r="I1868" s="140"/>
      <c r="J1868" s="578"/>
      <c r="K1868" s="201"/>
      <c r="L1868" s="201"/>
      <c r="M1868" s="201"/>
      <c r="N1868" s="744"/>
    </row>
    <row r="1869" spans="1:14" ht="13.5" customHeight="1">
      <c r="A1869" s="253"/>
      <c r="B1869" s="270"/>
      <c r="C1869" s="86"/>
      <c r="D1869" s="309">
        <v>2</v>
      </c>
      <c r="E1869" s="178"/>
      <c r="F1869" s="225"/>
      <c r="G1869" s="287"/>
      <c r="H1869" s="162" t="s">
        <v>1771</v>
      </c>
      <c r="I1869" s="139"/>
      <c r="J1869" s="578"/>
      <c r="K1869" s="201"/>
      <c r="L1869" s="201"/>
      <c r="M1869" s="201"/>
      <c r="N1869" s="744"/>
    </row>
    <row r="1870" spans="1:14" ht="13.5" customHeight="1">
      <c r="A1870" s="253"/>
      <c r="B1870" s="270"/>
      <c r="C1870" s="86"/>
      <c r="D1870" s="309"/>
      <c r="E1870" s="178">
        <v>2</v>
      </c>
      <c r="F1870" s="225"/>
      <c r="G1870" s="287"/>
      <c r="H1870" s="162"/>
      <c r="I1870" s="139" t="s">
        <v>1774</v>
      </c>
      <c r="J1870" s="575"/>
      <c r="K1870" s="342">
        <v>500</v>
      </c>
      <c r="L1870" s="330">
        <v>1069</v>
      </c>
      <c r="M1870" s="330">
        <v>1069</v>
      </c>
      <c r="N1870" s="735">
        <f>M1870/L1870*100</f>
        <v>100</v>
      </c>
    </row>
    <row r="1871" spans="1:14" ht="12.75" customHeight="1">
      <c r="A1871" s="253"/>
      <c r="B1871" s="270"/>
      <c r="C1871" s="86"/>
      <c r="D1871" s="309"/>
      <c r="E1871" s="178"/>
      <c r="F1871" s="225"/>
      <c r="G1871" s="287"/>
      <c r="H1871" s="162"/>
      <c r="I1871" s="139"/>
      <c r="J1871" s="578"/>
      <c r="K1871" s="201"/>
      <c r="L1871" s="201"/>
      <c r="M1871" s="201"/>
      <c r="N1871" s="744"/>
    </row>
    <row r="1872" spans="1:14" s="107" customFormat="1" ht="13.5" customHeight="1">
      <c r="A1872" s="253"/>
      <c r="B1872" s="253"/>
      <c r="C1872" s="253"/>
      <c r="D1872" s="321"/>
      <c r="E1872" s="321"/>
      <c r="F1872" s="227"/>
      <c r="G1872" s="227"/>
      <c r="H1872" s="233"/>
      <c r="I1872" s="227" t="s">
        <v>1773</v>
      </c>
      <c r="J1872" s="579"/>
      <c r="K1872" s="345">
        <f>SUM(K1867:K1871)</f>
        <v>500</v>
      </c>
      <c r="L1872" s="345">
        <f>SUM(L1870:L1871)</f>
        <v>1069</v>
      </c>
      <c r="M1872" s="345">
        <f>SUM(M1870:M1871)</f>
        <v>1069</v>
      </c>
      <c r="N1872" s="746">
        <f>M1872/L1872*100</f>
        <v>100</v>
      </c>
    </row>
    <row r="1873" spans="1:14" ht="9.75" customHeight="1">
      <c r="A1873" s="253"/>
      <c r="B1873" s="270"/>
      <c r="C1873" s="86"/>
      <c r="D1873" s="309"/>
      <c r="E1873" s="178"/>
      <c r="F1873" s="225"/>
      <c r="G1873" s="287"/>
      <c r="H1873" s="162"/>
      <c r="I1873" s="140"/>
      <c r="J1873" s="578"/>
      <c r="K1873" s="201"/>
      <c r="L1873" s="201"/>
      <c r="M1873" s="201"/>
      <c r="N1873" s="744"/>
    </row>
    <row r="1874" spans="1:14" ht="13.5" customHeight="1">
      <c r="A1874" s="253">
        <v>83</v>
      </c>
      <c r="B1874" s="270"/>
      <c r="C1874" s="86">
        <v>1</v>
      </c>
      <c r="D1874" s="309"/>
      <c r="E1874" s="178"/>
      <c r="F1874" s="225" t="s">
        <v>1213</v>
      </c>
      <c r="G1874" s="287"/>
      <c r="H1874" s="162"/>
      <c r="I1874" s="140"/>
      <c r="J1874" s="578"/>
      <c r="K1874" s="201"/>
      <c r="L1874" s="201"/>
      <c r="M1874" s="201"/>
      <c r="N1874" s="744"/>
    </row>
    <row r="1875" spans="1:14" ht="13.5" customHeight="1">
      <c r="A1875" s="253"/>
      <c r="B1875" s="270"/>
      <c r="C1875" s="86"/>
      <c r="D1875" s="309">
        <v>2</v>
      </c>
      <c r="E1875" s="178"/>
      <c r="F1875" s="225"/>
      <c r="G1875" s="287"/>
      <c r="H1875" s="162" t="s">
        <v>1771</v>
      </c>
      <c r="I1875" s="139"/>
      <c r="J1875" s="578"/>
      <c r="K1875" s="201"/>
      <c r="L1875" s="201"/>
      <c r="M1875" s="201"/>
      <c r="N1875" s="744"/>
    </row>
    <row r="1876" spans="1:14" ht="13.5" customHeight="1">
      <c r="A1876" s="253"/>
      <c r="B1876" s="270"/>
      <c r="C1876" s="86"/>
      <c r="D1876" s="309"/>
      <c r="E1876" s="178">
        <v>2</v>
      </c>
      <c r="F1876" s="225"/>
      <c r="G1876" s="287"/>
      <c r="H1876" s="162"/>
      <c r="I1876" s="139" t="s">
        <v>1774</v>
      </c>
      <c r="J1876" s="575"/>
      <c r="K1876" s="342">
        <v>9000</v>
      </c>
      <c r="L1876" s="330">
        <v>9000</v>
      </c>
      <c r="M1876" s="330">
        <v>8997</v>
      </c>
      <c r="N1876" s="735">
        <f>M1876/L1876*100</f>
        <v>99.96666666666667</v>
      </c>
    </row>
    <row r="1877" spans="1:14" ht="16.5" customHeight="1">
      <c r="A1877" s="253"/>
      <c r="B1877" s="270"/>
      <c r="C1877" s="86"/>
      <c r="D1877" s="309"/>
      <c r="E1877" s="178"/>
      <c r="F1877" s="225"/>
      <c r="G1877" s="287"/>
      <c r="H1877" s="162"/>
      <c r="I1877" s="139"/>
      <c r="J1877" s="578"/>
      <c r="K1877" s="201"/>
      <c r="L1877" s="201"/>
      <c r="M1877" s="201"/>
      <c r="N1877" s="744"/>
    </row>
    <row r="1878" spans="1:14" s="107" customFormat="1" ht="13.5" customHeight="1">
      <c r="A1878" s="253"/>
      <c r="B1878" s="253"/>
      <c r="C1878" s="253"/>
      <c r="D1878" s="321"/>
      <c r="E1878" s="321"/>
      <c r="F1878" s="227"/>
      <c r="G1878" s="227"/>
      <c r="H1878" s="233"/>
      <c r="I1878" s="227" t="s">
        <v>1773</v>
      </c>
      <c r="J1878" s="579"/>
      <c r="K1878" s="345">
        <f>SUM(K1873:K1877)</f>
        <v>9000</v>
      </c>
      <c r="L1878" s="345">
        <f>SUM(L1876:L1877)</f>
        <v>9000</v>
      </c>
      <c r="M1878" s="345">
        <f>SUM(M1876:M1877)</f>
        <v>8997</v>
      </c>
      <c r="N1878" s="746">
        <f>M1878/L1878*100</f>
        <v>99.96666666666667</v>
      </c>
    </row>
    <row r="1879" spans="1:14" ht="15" customHeight="1">
      <c r="A1879" s="253"/>
      <c r="B1879" s="270"/>
      <c r="C1879" s="86"/>
      <c r="D1879" s="309"/>
      <c r="E1879" s="178"/>
      <c r="F1879" s="225"/>
      <c r="G1879" s="287"/>
      <c r="H1879" s="162"/>
      <c r="I1879" s="140"/>
      <c r="J1879" s="578"/>
      <c r="K1879" s="201"/>
      <c r="L1879" s="201"/>
      <c r="M1879" s="201"/>
      <c r="N1879" s="744"/>
    </row>
    <row r="1880" spans="1:14" ht="20.25" customHeight="1">
      <c r="A1880" s="253">
        <v>84</v>
      </c>
      <c r="B1880" s="270"/>
      <c r="C1880" s="86">
        <v>1</v>
      </c>
      <c r="D1880" s="309"/>
      <c r="E1880" s="178"/>
      <c r="F1880" s="225" t="s">
        <v>1214</v>
      </c>
      <c r="G1880" s="287"/>
      <c r="H1880" s="162"/>
      <c r="I1880" s="140"/>
      <c r="J1880" s="578"/>
      <c r="K1880" s="201"/>
      <c r="L1880" s="201"/>
      <c r="M1880" s="201"/>
      <c r="N1880" s="744"/>
    </row>
    <row r="1881" spans="1:14" ht="15" customHeight="1">
      <c r="A1881" s="253"/>
      <c r="B1881" s="270"/>
      <c r="C1881" s="86"/>
      <c r="D1881" s="309">
        <v>2</v>
      </c>
      <c r="E1881" s="178"/>
      <c r="F1881" s="225"/>
      <c r="G1881" s="287"/>
      <c r="H1881" s="162" t="s">
        <v>1771</v>
      </c>
      <c r="I1881" s="139"/>
      <c r="J1881" s="578"/>
      <c r="K1881" s="201"/>
      <c r="L1881" s="201"/>
      <c r="M1881" s="201"/>
      <c r="N1881" s="744"/>
    </row>
    <row r="1882" spans="1:14" ht="15" customHeight="1">
      <c r="A1882" s="253"/>
      <c r="B1882" s="270"/>
      <c r="C1882" s="86"/>
      <c r="D1882" s="309"/>
      <c r="E1882" s="178">
        <v>2</v>
      </c>
      <c r="F1882" s="225"/>
      <c r="G1882" s="287"/>
      <c r="H1882" s="162"/>
      <c r="I1882" s="139" t="s">
        <v>1774</v>
      </c>
      <c r="J1882" s="575"/>
      <c r="K1882" s="342">
        <v>7000</v>
      </c>
      <c r="L1882" s="330">
        <v>7177</v>
      </c>
      <c r="M1882" s="330">
        <v>7177</v>
      </c>
      <c r="N1882" s="735">
        <f>M1882/L1882*100</f>
        <v>100</v>
      </c>
    </row>
    <row r="1883" spans="1:14" ht="15" customHeight="1">
      <c r="A1883" s="253"/>
      <c r="B1883" s="270"/>
      <c r="C1883" s="86"/>
      <c r="D1883" s="309"/>
      <c r="E1883" s="178"/>
      <c r="F1883" s="225"/>
      <c r="G1883" s="287"/>
      <c r="H1883" s="162"/>
      <c r="I1883" s="139"/>
      <c r="J1883" s="578"/>
      <c r="K1883" s="201"/>
      <c r="L1883" s="201"/>
      <c r="M1883" s="201"/>
      <c r="N1883" s="744"/>
    </row>
    <row r="1884" spans="1:14" s="107" customFormat="1" ht="15" customHeight="1">
      <c r="A1884" s="253"/>
      <c r="B1884" s="253"/>
      <c r="C1884" s="253"/>
      <c r="D1884" s="321"/>
      <c r="E1884" s="321"/>
      <c r="F1884" s="227"/>
      <c r="G1884" s="227"/>
      <c r="H1884" s="233"/>
      <c r="I1884" s="227" t="s">
        <v>1773</v>
      </c>
      <c r="J1884" s="579"/>
      <c r="K1884" s="345">
        <f>SUM(K1879:K1883)</f>
        <v>7000</v>
      </c>
      <c r="L1884" s="345">
        <f>SUM(L1882:L1883)</f>
        <v>7177</v>
      </c>
      <c r="M1884" s="345">
        <f>SUM(M1882:M1883)</f>
        <v>7177</v>
      </c>
      <c r="N1884" s="746">
        <f>M1884/L1884*100</f>
        <v>100</v>
      </c>
    </row>
    <row r="1885" spans="1:14" ht="15" customHeight="1">
      <c r="A1885" s="253"/>
      <c r="B1885" s="270"/>
      <c r="C1885" s="86"/>
      <c r="D1885" s="309"/>
      <c r="E1885" s="178"/>
      <c r="F1885" s="225"/>
      <c r="G1885" s="287"/>
      <c r="H1885" s="162"/>
      <c r="I1885" s="140"/>
      <c r="J1885" s="578"/>
      <c r="K1885" s="201"/>
      <c r="L1885" s="201"/>
      <c r="M1885" s="201"/>
      <c r="N1885" s="744"/>
    </row>
    <row r="1886" spans="1:14" ht="15" customHeight="1">
      <c r="A1886" s="253">
        <v>85</v>
      </c>
      <c r="B1886" s="270"/>
      <c r="C1886" s="86">
        <v>1</v>
      </c>
      <c r="D1886" s="309"/>
      <c r="E1886" s="178"/>
      <c r="F1886" s="225" t="s">
        <v>1215</v>
      </c>
      <c r="G1886" s="287"/>
      <c r="H1886" s="162"/>
      <c r="I1886" s="140"/>
      <c r="J1886" s="578"/>
      <c r="K1886" s="201"/>
      <c r="L1886" s="201"/>
      <c r="M1886" s="201"/>
      <c r="N1886" s="744"/>
    </row>
    <row r="1887" spans="1:14" ht="15" customHeight="1">
      <c r="A1887" s="253"/>
      <c r="B1887" s="270"/>
      <c r="C1887" s="86"/>
      <c r="D1887" s="309">
        <v>2</v>
      </c>
      <c r="E1887" s="178"/>
      <c r="F1887" s="225"/>
      <c r="G1887" s="287"/>
      <c r="H1887" s="162" t="s">
        <v>1771</v>
      </c>
      <c r="I1887" s="139"/>
      <c r="J1887" s="578"/>
      <c r="K1887" s="201"/>
      <c r="L1887" s="201"/>
      <c r="M1887" s="201"/>
      <c r="N1887" s="744"/>
    </row>
    <row r="1888" spans="1:14" ht="15" customHeight="1">
      <c r="A1888" s="253"/>
      <c r="B1888" s="270"/>
      <c r="C1888" s="86"/>
      <c r="D1888" s="309"/>
      <c r="E1888" s="178">
        <v>2</v>
      </c>
      <c r="F1888" s="225"/>
      <c r="G1888" s="287"/>
      <c r="H1888" s="162"/>
      <c r="I1888" s="139" t="s">
        <v>1774</v>
      </c>
      <c r="J1888" s="575"/>
      <c r="K1888" s="342">
        <v>13489</v>
      </c>
      <c r="L1888" s="330">
        <v>6000</v>
      </c>
      <c r="M1888" s="330">
        <v>6000</v>
      </c>
      <c r="N1888" s="735">
        <f>M1888/L1888*100</f>
        <v>100</v>
      </c>
    </row>
    <row r="1889" spans="1:14" ht="15" customHeight="1">
      <c r="A1889" s="253"/>
      <c r="B1889" s="270"/>
      <c r="C1889" s="86"/>
      <c r="D1889" s="309"/>
      <c r="E1889" s="178"/>
      <c r="F1889" s="225"/>
      <c r="G1889" s="287"/>
      <c r="H1889" s="162"/>
      <c r="I1889" s="139"/>
      <c r="J1889" s="578"/>
      <c r="K1889" s="201"/>
      <c r="L1889" s="201"/>
      <c r="M1889" s="201"/>
      <c r="N1889" s="744"/>
    </row>
    <row r="1890" spans="1:14" s="107" customFormat="1" ht="15" customHeight="1">
      <c r="A1890" s="253"/>
      <c r="B1890" s="253"/>
      <c r="C1890" s="253"/>
      <c r="D1890" s="321"/>
      <c r="E1890" s="321"/>
      <c r="F1890" s="227"/>
      <c r="G1890" s="227"/>
      <c r="H1890" s="233"/>
      <c r="I1890" s="227" t="s">
        <v>1773</v>
      </c>
      <c r="J1890" s="579"/>
      <c r="K1890" s="345">
        <f>SUM(K1885:K1889)</f>
        <v>13489</v>
      </c>
      <c r="L1890" s="345">
        <f>SUM(L1888:L1889)</f>
        <v>6000</v>
      </c>
      <c r="M1890" s="345">
        <f>SUM(M1888:M1889)</f>
        <v>6000</v>
      </c>
      <c r="N1890" s="746">
        <f>M1890/L1890*100</f>
        <v>100</v>
      </c>
    </row>
    <row r="1891" spans="1:14" ht="15" customHeight="1">
      <c r="A1891" s="253"/>
      <c r="B1891" s="270"/>
      <c r="C1891" s="86"/>
      <c r="D1891" s="309"/>
      <c r="E1891" s="178"/>
      <c r="F1891" s="225"/>
      <c r="G1891" s="287"/>
      <c r="H1891" s="162"/>
      <c r="I1891" s="140"/>
      <c r="J1891" s="578"/>
      <c r="K1891" s="201"/>
      <c r="L1891" s="201"/>
      <c r="M1891" s="201"/>
      <c r="N1891" s="744"/>
    </row>
    <row r="1892" spans="1:14" ht="15" customHeight="1">
      <c r="A1892" s="253">
        <v>86</v>
      </c>
      <c r="B1892" s="270"/>
      <c r="C1892" s="86">
        <v>1</v>
      </c>
      <c r="D1892" s="309"/>
      <c r="E1892" s="178"/>
      <c r="F1892" s="225" t="s">
        <v>1216</v>
      </c>
      <c r="G1892" s="287"/>
      <c r="H1892" s="162"/>
      <c r="I1892" s="140"/>
      <c r="J1892" s="578"/>
      <c r="K1892" s="201"/>
      <c r="L1892" s="201"/>
      <c r="M1892" s="201"/>
      <c r="N1892" s="744"/>
    </row>
    <row r="1893" spans="1:14" ht="15" customHeight="1">
      <c r="A1893" s="253"/>
      <c r="B1893" s="270"/>
      <c r="C1893" s="86"/>
      <c r="D1893" s="309">
        <v>2</v>
      </c>
      <c r="E1893" s="178"/>
      <c r="F1893" s="225"/>
      <c r="G1893" s="287"/>
      <c r="H1893" s="162" t="s">
        <v>1771</v>
      </c>
      <c r="I1893" s="139"/>
      <c r="J1893" s="578"/>
      <c r="K1893" s="201"/>
      <c r="L1893" s="201"/>
      <c r="M1893" s="201"/>
      <c r="N1893" s="744"/>
    </row>
    <row r="1894" spans="1:14" ht="15" customHeight="1">
      <c r="A1894" s="253"/>
      <c r="B1894" s="270"/>
      <c r="C1894" s="86"/>
      <c r="D1894" s="309"/>
      <c r="E1894" s="178">
        <v>2</v>
      </c>
      <c r="F1894" s="225"/>
      <c r="G1894" s="287"/>
      <c r="H1894" s="162"/>
      <c r="I1894" s="139" t="s">
        <v>1774</v>
      </c>
      <c r="J1894" s="575"/>
      <c r="K1894" s="342">
        <v>3000</v>
      </c>
      <c r="L1894" s="330">
        <v>3000</v>
      </c>
      <c r="M1894" s="330"/>
      <c r="N1894" s="735"/>
    </row>
    <row r="1895" spans="1:14" ht="13.5" customHeight="1">
      <c r="A1895" s="253"/>
      <c r="B1895" s="270"/>
      <c r="C1895" s="86"/>
      <c r="D1895" s="309"/>
      <c r="E1895" s="178"/>
      <c r="F1895" s="225"/>
      <c r="G1895" s="287"/>
      <c r="H1895" s="162"/>
      <c r="I1895" s="139"/>
      <c r="J1895" s="578"/>
      <c r="K1895" s="201"/>
      <c r="L1895" s="201"/>
      <c r="M1895" s="201"/>
      <c r="N1895" s="744"/>
    </row>
    <row r="1896" spans="1:14" s="107" customFormat="1" ht="15" customHeight="1">
      <c r="A1896" s="253"/>
      <c r="B1896" s="253"/>
      <c r="C1896" s="253"/>
      <c r="D1896" s="309"/>
      <c r="E1896" s="321"/>
      <c r="F1896" s="227"/>
      <c r="G1896" s="227"/>
      <c r="H1896" s="233"/>
      <c r="I1896" s="227" t="s">
        <v>1773</v>
      </c>
      <c r="J1896" s="579"/>
      <c r="K1896" s="345">
        <f>SUM(K1891:K1895)</f>
        <v>3000</v>
      </c>
      <c r="L1896" s="345">
        <f>SUM(L1894:L1895)</f>
        <v>3000</v>
      </c>
      <c r="M1896" s="345"/>
      <c r="N1896" s="746"/>
    </row>
    <row r="1897" spans="1:14" ht="15" customHeight="1">
      <c r="A1897" s="253"/>
      <c r="B1897" s="270"/>
      <c r="C1897" s="86"/>
      <c r="D1897" s="309"/>
      <c r="E1897" s="178"/>
      <c r="F1897" s="225"/>
      <c r="G1897" s="287"/>
      <c r="H1897" s="162"/>
      <c r="I1897" s="140"/>
      <c r="J1897" s="578"/>
      <c r="K1897" s="201"/>
      <c r="L1897" s="201"/>
      <c r="M1897" s="201"/>
      <c r="N1897" s="744"/>
    </row>
    <row r="1898" spans="1:14" ht="15" customHeight="1">
      <c r="A1898" s="253">
        <v>87</v>
      </c>
      <c r="B1898" s="270"/>
      <c r="C1898" s="86">
        <v>1</v>
      </c>
      <c r="D1898" s="309"/>
      <c r="E1898" s="178"/>
      <c r="F1898" s="225" t="s">
        <v>1481</v>
      </c>
      <c r="G1898" s="287"/>
      <c r="H1898" s="162"/>
      <c r="I1898" s="140"/>
      <c r="J1898" s="578"/>
      <c r="K1898" s="201"/>
      <c r="L1898" s="201"/>
      <c r="M1898" s="201"/>
      <c r="N1898" s="744"/>
    </row>
    <row r="1899" spans="1:14" ht="15" customHeight="1">
      <c r="A1899" s="253"/>
      <c r="B1899" s="270"/>
      <c r="C1899" s="86"/>
      <c r="D1899" s="309">
        <v>2</v>
      </c>
      <c r="E1899" s="178"/>
      <c r="F1899" s="225"/>
      <c r="G1899" s="287"/>
      <c r="H1899" s="162" t="s">
        <v>1771</v>
      </c>
      <c r="I1899" s="139"/>
      <c r="J1899" s="578"/>
      <c r="K1899" s="201"/>
      <c r="L1899" s="201"/>
      <c r="M1899" s="201"/>
      <c r="N1899" s="744"/>
    </row>
    <row r="1900" spans="1:14" ht="15" customHeight="1">
      <c r="A1900" s="253"/>
      <c r="B1900" s="270"/>
      <c r="C1900" s="86"/>
      <c r="D1900" s="309"/>
      <c r="E1900" s="178">
        <v>2</v>
      </c>
      <c r="F1900" s="225"/>
      <c r="G1900" s="287"/>
      <c r="H1900" s="162"/>
      <c r="I1900" s="139" t="s">
        <v>1774</v>
      </c>
      <c r="J1900" s="575"/>
      <c r="K1900" s="342">
        <v>3000</v>
      </c>
      <c r="L1900" s="330">
        <v>108</v>
      </c>
      <c r="M1900" s="330">
        <v>108</v>
      </c>
      <c r="N1900" s="735">
        <f>M1900/L1900*100</f>
        <v>100</v>
      </c>
    </row>
    <row r="1901" spans="1:14" ht="7.5" customHeight="1">
      <c r="A1901" s="253"/>
      <c r="B1901" s="270"/>
      <c r="C1901" s="86"/>
      <c r="D1901" s="321"/>
      <c r="E1901" s="178"/>
      <c r="F1901" s="225"/>
      <c r="G1901" s="287"/>
      <c r="H1901" s="162"/>
      <c r="I1901" s="139"/>
      <c r="J1901" s="578"/>
      <c r="K1901" s="201"/>
      <c r="L1901" s="201"/>
      <c r="M1901" s="201"/>
      <c r="N1901" s="744"/>
    </row>
    <row r="1902" spans="1:14" s="107" customFormat="1" ht="15" customHeight="1">
      <c r="A1902" s="253"/>
      <c r="B1902" s="253"/>
      <c r="C1902" s="253"/>
      <c r="D1902" s="309"/>
      <c r="E1902" s="321"/>
      <c r="F1902" s="227"/>
      <c r="G1902" s="227"/>
      <c r="H1902" s="233"/>
      <c r="I1902" s="227" t="s">
        <v>1773</v>
      </c>
      <c r="J1902" s="579"/>
      <c r="K1902" s="345">
        <f>SUM(K1897:K1901)</f>
        <v>3000</v>
      </c>
      <c r="L1902" s="345">
        <f>SUM(L1900:L1901)</f>
        <v>108</v>
      </c>
      <c r="M1902" s="345">
        <f>SUM(M1900:M1901)</f>
        <v>108</v>
      </c>
      <c r="N1902" s="746">
        <f>M1902/L1902*100</f>
        <v>100</v>
      </c>
    </row>
    <row r="1903" spans="1:14" ht="15" customHeight="1">
      <c r="A1903" s="253"/>
      <c r="B1903" s="270"/>
      <c r="C1903" s="86"/>
      <c r="D1903" s="309"/>
      <c r="E1903" s="178"/>
      <c r="F1903" s="225"/>
      <c r="G1903" s="287"/>
      <c r="H1903" s="166"/>
      <c r="I1903" s="140"/>
      <c r="J1903" s="587"/>
      <c r="K1903" s="349"/>
      <c r="L1903" s="349"/>
      <c r="M1903" s="349"/>
      <c r="N1903" s="754"/>
    </row>
    <row r="1904" spans="1:14" ht="15" customHeight="1">
      <c r="A1904" s="253">
        <v>88</v>
      </c>
      <c r="B1904" s="270"/>
      <c r="C1904" s="86">
        <v>1</v>
      </c>
      <c r="D1904" s="309"/>
      <c r="E1904" s="178"/>
      <c r="F1904" s="225" t="s">
        <v>1484</v>
      </c>
      <c r="G1904" s="287"/>
      <c r="H1904" s="166"/>
      <c r="I1904" s="140"/>
      <c r="J1904" s="587"/>
      <c r="K1904" s="349"/>
      <c r="L1904" s="349"/>
      <c r="M1904" s="349"/>
      <c r="N1904" s="754"/>
    </row>
    <row r="1905" spans="1:14" ht="15" customHeight="1">
      <c r="A1905" s="253"/>
      <c r="B1905" s="270"/>
      <c r="C1905" s="86"/>
      <c r="D1905" s="309"/>
      <c r="E1905" s="178"/>
      <c r="F1905" s="225" t="s">
        <v>1485</v>
      </c>
      <c r="G1905" s="287"/>
      <c r="H1905" s="166"/>
      <c r="I1905" s="140"/>
      <c r="J1905" s="587"/>
      <c r="K1905" s="349"/>
      <c r="L1905" s="349"/>
      <c r="M1905" s="349"/>
      <c r="N1905" s="754"/>
    </row>
    <row r="1906" spans="1:14" ht="15" customHeight="1">
      <c r="A1906" s="253"/>
      <c r="B1906" s="270"/>
      <c r="C1906" s="86"/>
      <c r="D1906" s="309">
        <v>2</v>
      </c>
      <c r="E1906" s="178"/>
      <c r="F1906" s="225"/>
      <c r="G1906" s="287"/>
      <c r="H1906" s="166" t="s">
        <v>1771</v>
      </c>
      <c r="I1906" s="140"/>
      <c r="J1906" s="587"/>
      <c r="K1906" s="349"/>
      <c r="L1906" s="349"/>
      <c r="M1906" s="349"/>
      <c r="N1906" s="754"/>
    </row>
    <row r="1907" spans="1:14" ht="15" customHeight="1">
      <c r="A1907" s="253"/>
      <c r="B1907" s="270"/>
      <c r="C1907" s="86"/>
      <c r="D1907" s="309"/>
      <c r="E1907" s="178">
        <v>2</v>
      </c>
      <c r="F1907" s="225"/>
      <c r="G1907" s="287"/>
      <c r="H1907" s="166"/>
      <c r="I1907" s="139" t="s">
        <v>1774</v>
      </c>
      <c r="J1907" s="587"/>
      <c r="K1907" s="349"/>
      <c r="L1907" s="350">
        <v>20749</v>
      </c>
      <c r="M1907" s="350">
        <v>20749</v>
      </c>
      <c r="N1907" s="735">
        <f>M1907/L1907*100</f>
        <v>100</v>
      </c>
    </row>
    <row r="1908" spans="1:14" ht="3.75" customHeight="1">
      <c r="A1908" s="253"/>
      <c r="B1908" s="270"/>
      <c r="C1908" s="86"/>
      <c r="D1908" s="309"/>
      <c r="E1908" s="178"/>
      <c r="F1908" s="225"/>
      <c r="G1908" s="287"/>
      <c r="H1908" s="166"/>
      <c r="I1908" s="140"/>
      <c r="J1908" s="587"/>
      <c r="K1908" s="349"/>
      <c r="L1908" s="349"/>
      <c r="M1908" s="349"/>
      <c r="N1908" s="754"/>
    </row>
    <row r="1909" spans="1:14" s="107" customFormat="1" ht="15" customHeight="1">
      <c r="A1909" s="253"/>
      <c r="B1909" s="253"/>
      <c r="C1909" s="253"/>
      <c r="D1909" s="309"/>
      <c r="E1909" s="321"/>
      <c r="F1909" s="227"/>
      <c r="G1909" s="227"/>
      <c r="H1909" s="233"/>
      <c r="I1909" s="227" t="s">
        <v>1773</v>
      </c>
      <c r="J1909" s="579"/>
      <c r="K1909" s="345">
        <f>SUM(K1903:K1908)</f>
        <v>0</v>
      </c>
      <c r="L1909" s="345">
        <f>SUM(L1907:L1908)</f>
        <v>20749</v>
      </c>
      <c r="M1909" s="345">
        <f>SUM(M1907:M1908)</f>
        <v>20749</v>
      </c>
      <c r="N1909" s="746">
        <f>M1909/L1909*100</f>
        <v>100</v>
      </c>
    </row>
    <row r="1910" spans="1:14" s="107" customFormat="1" ht="3.75" customHeight="1">
      <c r="A1910" s="253"/>
      <c r="B1910" s="253"/>
      <c r="C1910" s="253"/>
      <c r="D1910" s="309"/>
      <c r="E1910" s="321"/>
      <c r="F1910" s="225"/>
      <c r="G1910" s="225"/>
      <c r="H1910" s="228"/>
      <c r="I1910" s="225"/>
      <c r="J1910" s="588"/>
      <c r="K1910" s="356"/>
      <c r="L1910" s="356"/>
      <c r="M1910" s="356"/>
      <c r="N1910" s="744"/>
    </row>
    <row r="1911" spans="1:14" s="107" customFormat="1" ht="15" customHeight="1">
      <c r="A1911" s="253">
        <v>89</v>
      </c>
      <c r="B1911" s="253"/>
      <c r="C1911" s="253">
        <v>1</v>
      </c>
      <c r="D1911" s="309"/>
      <c r="E1911" s="321"/>
      <c r="F1911" s="225" t="s">
        <v>1482</v>
      </c>
      <c r="G1911" s="225"/>
      <c r="H1911" s="228"/>
      <c r="I1911" s="225"/>
      <c r="J1911" s="588"/>
      <c r="K1911" s="356"/>
      <c r="L1911" s="356"/>
      <c r="M1911" s="356"/>
      <c r="N1911" s="744"/>
    </row>
    <row r="1912" spans="1:14" s="107" customFormat="1" ht="15" customHeight="1">
      <c r="A1912" s="253"/>
      <c r="B1912" s="253"/>
      <c r="C1912" s="253"/>
      <c r="D1912" s="309">
        <v>2</v>
      </c>
      <c r="E1912" s="321"/>
      <c r="F1912" s="225"/>
      <c r="G1912" s="228"/>
      <c r="H1912" s="551" t="s">
        <v>1771</v>
      </c>
      <c r="I1912" s="552"/>
      <c r="J1912" s="588"/>
      <c r="K1912" s="356"/>
      <c r="L1912" s="356"/>
      <c r="M1912" s="356"/>
      <c r="N1912" s="744"/>
    </row>
    <row r="1913" spans="1:14" s="107" customFormat="1" ht="15" customHeight="1">
      <c r="A1913" s="253"/>
      <c r="B1913" s="253"/>
      <c r="C1913" s="253"/>
      <c r="D1913" s="309"/>
      <c r="E1913" s="321">
        <v>2</v>
      </c>
      <c r="F1913" s="225"/>
      <c r="G1913" s="225"/>
      <c r="H1913" s="228"/>
      <c r="I1913" s="553" t="s">
        <v>1774</v>
      </c>
      <c r="J1913" s="588"/>
      <c r="K1913" s="356"/>
      <c r="L1913" s="350">
        <v>641</v>
      </c>
      <c r="M1913" s="350">
        <v>641</v>
      </c>
      <c r="N1913" s="735">
        <f>M1913/L1913*100</f>
        <v>100</v>
      </c>
    </row>
    <row r="1914" spans="1:14" s="107" customFormat="1" ht="8.25" customHeight="1">
      <c r="A1914" s="253"/>
      <c r="B1914" s="253"/>
      <c r="C1914" s="253"/>
      <c r="D1914" s="309"/>
      <c r="E1914" s="321"/>
      <c r="F1914" s="225"/>
      <c r="G1914" s="225"/>
      <c r="H1914" s="228"/>
      <c r="I1914" s="225"/>
      <c r="J1914" s="588"/>
      <c r="K1914" s="356"/>
      <c r="L1914" s="356"/>
      <c r="M1914" s="356"/>
      <c r="N1914" s="744"/>
    </row>
    <row r="1915" spans="1:14" s="107" customFormat="1" ht="15" customHeight="1">
      <c r="A1915" s="253"/>
      <c r="B1915" s="253"/>
      <c r="C1915" s="253"/>
      <c r="D1915" s="309"/>
      <c r="E1915" s="321"/>
      <c r="F1915" s="227"/>
      <c r="G1915" s="227"/>
      <c r="H1915" s="233"/>
      <c r="I1915" s="227" t="s">
        <v>1773</v>
      </c>
      <c r="J1915" s="579"/>
      <c r="K1915" s="345">
        <f>SUM(K1910:K1914)</f>
        <v>0</v>
      </c>
      <c r="L1915" s="345">
        <f>SUM(L1913:L1914)</f>
        <v>641</v>
      </c>
      <c r="M1915" s="345">
        <f>SUM(M1913:M1914)</f>
        <v>641</v>
      </c>
      <c r="N1915" s="746">
        <f>M1915/L1915*100</f>
        <v>100</v>
      </c>
    </row>
    <row r="1916" spans="1:14" s="107" customFormat="1" ht="9" customHeight="1">
      <c r="A1916" s="253"/>
      <c r="B1916" s="253"/>
      <c r="C1916" s="253"/>
      <c r="D1916" s="309"/>
      <c r="E1916" s="321"/>
      <c r="F1916" s="225"/>
      <c r="G1916" s="225"/>
      <c r="H1916" s="228"/>
      <c r="I1916" s="225"/>
      <c r="J1916" s="588"/>
      <c r="K1916" s="356"/>
      <c r="L1916" s="356"/>
      <c r="M1916" s="356"/>
      <c r="N1916" s="744"/>
    </row>
    <row r="1917" spans="1:14" s="107" customFormat="1" ht="15" customHeight="1">
      <c r="A1917" s="253">
        <v>90</v>
      </c>
      <c r="B1917" s="253"/>
      <c r="C1917" s="253">
        <v>1</v>
      </c>
      <c r="D1917" s="309"/>
      <c r="E1917" s="321"/>
      <c r="F1917" s="225" t="s">
        <v>1483</v>
      </c>
      <c r="G1917" s="225"/>
      <c r="H1917" s="228"/>
      <c r="I1917" s="225"/>
      <c r="J1917" s="588"/>
      <c r="K1917" s="356"/>
      <c r="L1917" s="356"/>
      <c r="M1917" s="356"/>
      <c r="N1917" s="744"/>
    </row>
    <row r="1918" spans="1:14" s="107" customFormat="1" ht="15" customHeight="1">
      <c r="A1918" s="253"/>
      <c r="B1918" s="253"/>
      <c r="C1918" s="253"/>
      <c r="D1918" s="309">
        <v>2</v>
      </c>
      <c r="E1918" s="321"/>
      <c r="F1918" s="225"/>
      <c r="G1918" s="228"/>
      <c r="H1918" s="167" t="s">
        <v>1771</v>
      </c>
      <c r="I1918" s="552"/>
      <c r="J1918" s="588"/>
      <c r="K1918" s="356"/>
      <c r="L1918" s="356"/>
      <c r="M1918" s="356"/>
      <c r="N1918" s="744"/>
    </row>
    <row r="1919" spans="1:14" s="107" customFormat="1" ht="14.25" customHeight="1">
      <c r="A1919" s="253"/>
      <c r="B1919" s="253"/>
      <c r="C1919" s="253"/>
      <c r="D1919" s="309"/>
      <c r="E1919" s="321">
        <v>2</v>
      </c>
      <c r="F1919" s="225"/>
      <c r="G1919" s="225"/>
      <c r="H1919" s="228"/>
      <c r="I1919" s="142" t="s">
        <v>1774</v>
      </c>
      <c r="J1919" s="588"/>
      <c r="K1919" s="356"/>
      <c r="L1919" s="350">
        <v>723</v>
      </c>
      <c r="M1919" s="350">
        <v>723</v>
      </c>
      <c r="N1919" s="735">
        <f>M1919/L1919*100</f>
        <v>100</v>
      </c>
    </row>
    <row r="1920" spans="1:14" s="107" customFormat="1" ht="3" customHeight="1">
      <c r="A1920" s="253"/>
      <c r="B1920" s="253"/>
      <c r="C1920" s="253"/>
      <c r="D1920" s="309"/>
      <c r="E1920" s="321"/>
      <c r="F1920" s="225"/>
      <c r="G1920" s="225"/>
      <c r="H1920" s="228"/>
      <c r="I1920" s="225"/>
      <c r="J1920" s="588"/>
      <c r="K1920" s="356"/>
      <c r="L1920" s="356"/>
      <c r="M1920" s="356"/>
      <c r="N1920" s="744"/>
    </row>
    <row r="1921" spans="1:14" s="107" customFormat="1" ht="15" customHeight="1">
      <c r="A1921" s="253"/>
      <c r="B1921" s="253"/>
      <c r="C1921" s="253"/>
      <c r="D1921" s="309"/>
      <c r="E1921" s="321"/>
      <c r="F1921" s="227"/>
      <c r="G1921" s="227"/>
      <c r="H1921" s="233"/>
      <c r="I1921" s="227" t="s">
        <v>1773</v>
      </c>
      <c r="J1921" s="579"/>
      <c r="K1921" s="345">
        <f>SUM(K1916:K1920)</f>
        <v>0</v>
      </c>
      <c r="L1921" s="345">
        <f>SUM(L1919:L1920)</f>
        <v>723</v>
      </c>
      <c r="M1921" s="345">
        <f>SUM(M1919:M1920)</f>
        <v>723</v>
      </c>
      <c r="N1921" s="746">
        <f>M1921/L1921*100</f>
        <v>100</v>
      </c>
    </row>
    <row r="1922" spans="1:14" s="107" customFormat="1" ht="6.75" customHeight="1">
      <c r="A1922" s="253"/>
      <c r="B1922" s="253"/>
      <c r="C1922" s="253"/>
      <c r="D1922" s="309"/>
      <c r="E1922" s="321"/>
      <c r="F1922" s="225"/>
      <c r="G1922" s="225"/>
      <c r="H1922" s="228"/>
      <c r="I1922" s="225"/>
      <c r="J1922" s="588"/>
      <c r="K1922" s="356"/>
      <c r="L1922" s="356"/>
      <c r="M1922" s="356"/>
      <c r="N1922" s="744"/>
    </row>
    <row r="1923" spans="1:14" s="107" customFormat="1" ht="15" customHeight="1">
      <c r="A1923" s="253">
        <v>91</v>
      </c>
      <c r="B1923" s="253"/>
      <c r="C1923" s="253">
        <v>1</v>
      </c>
      <c r="D1923" s="309"/>
      <c r="E1923" s="321"/>
      <c r="F1923" s="225" t="s">
        <v>502</v>
      </c>
      <c r="G1923" s="225"/>
      <c r="H1923" s="228"/>
      <c r="I1923" s="225"/>
      <c r="J1923" s="588"/>
      <c r="K1923" s="356"/>
      <c r="L1923" s="356"/>
      <c r="M1923" s="356"/>
      <c r="N1923" s="744"/>
    </row>
    <row r="1924" spans="1:14" s="107" customFormat="1" ht="15" customHeight="1">
      <c r="A1924" s="253"/>
      <c r="B1924" s="253"/>
      <c r="C1924" s="253"/>
      <c r="D1924" s="309">
        <v>2</v>
      </c>
      <c r="E1924" s="321"/>
      <c r="F1924" s="225"/>
      <c r="G1924" s="228"/>
      <c r="H1924" s="167" t="s">
        <v>1771</v>
      </c>
      <c r="I1924" s="552"/>
      <c r="J1924" s="588"/>
      <c r="K1924" s="356"/>
      <c r="L1924" s="356"/>
      <c r="M1924" s="356"/>
      <c r="N1924" s="744"/>
    </row>
    <row r="1925" spans="1:14" s="107" customFormat="1" ht="15" customHeight="1">
      <c r="A1925" s="253"/>
      <c r="B1925" s="253"/>
      <c r="C1925" s="253"/>
      <c r="D1925" s="309"/>
      <c r="E1925" s="321">
        <v>2</v>
      </c>
      <c r="F1925" s="225"/>
      <c r="G1925" s="225"/>
      <c r="H1925" s="228"/>
      <c r="I1925" s="142" t="s">
        <v>1774</v>
      </c>
      <c r="J1925" s="588"/>
      <c r="K1925" s="356"/>
      <c r="L1925" s="350">
        <v>1600</v>
      </c>
      <c r="M1925" s="350">
        <v>1599</v>
      </c>
      <c r="N1925" s="735">
        <f>M1925/L1925*100</f>
        <v>99.9375</v>
      </c>
    </row>
    <row r="1926" spans="1:14" s="107" customFormat="1" ht="15" customHeight="1">
      <c r="A1926" s="253"/>
      <c r="B1926" s="253"/>
      <c r="C1926" s="253"/>
      <c r="D1926" s="309"/>
      <c r="E1926" s="321"/>
      <c r="F1926" s="225"/>
      <c r="G1926" s="225"/>
      <c r="H1926" s="228"/>
      <c r="I1926" s="225"/>
      <c r="J1926" s="588"/>
      <c r="K1926" s="356"/>
      <c r="L1926" s="356"/>
      <c r="M1926" s="356"/>
      <c r="N1926" s="744"/>
    </row>
    <row r="1927" spans="1:14" s="107" customFormat="1" ht="15" customHeight="1">
      <c r="A1927" s="253"/>
      <c r="B1927" s="253"/>
      <c r="C1927" s="253"/>
      <c r="D1927" s="309"/>
      <c r="E1927" s="321"/>
      <c r="F1927" s="227"/>
      <c r="G1927" s="227"/>
      <c r="H1927" s="233"/>
      <c r="I1927" s="227" t="s">
        <v>1773</v>
      </c>
      <c r="J1927" s="579"/>
      <c r="K1927" s="345">
        <f>SUM(K1922:K1926)</f>
        <v>0</v>
      </c>
      <c r="L1927" s="345">
        <f>SUM(L1925:L1926)</f>
        <v>1600</v>
      </c>
      <c r="M1927" s="345">
        <f>SUM(M1925:M1926)</f>
        <v>1599</v>
      </c>
      <c r="N1927" s="746">
        <f>M1927/L1927*100</f>
        <v>99.9375</v>
      </c>
    </row>
    <row r="1928" spans="1:14" s="107" customFormat="1" ht="15" customHeight="1">
      <c r="A1928" s="253"/>
      <c r="B1928" s="253"/>
      <c r="C1928" s="253"/>
      <c r="D1928" s="309"/>
      <c r="E1928" s="321"/>
      <c r="F1928" s="225"/>
      <c r="G1928" s="225"/>
      <c r="H1928" s="228"/>
      <c r="I1928" s="225"/>
      <c r="J1928" s="588"/>
      <c r="K1928" s="356"/>
      <c r="L1928" s="356"/>
      <c r="M1928" s="356"/>
      <c r="N1928" s="744"/>
    </row>
    <row r="1929" spans="1:14" s="107" customFormat="1" ht="15" customHeight="1">
      <c r="A1929" s="253">
        <v>92</v>
      </c>
      <c r="B1929" s="253"/>
      <c r="C1929" s="253">
        <v>1</v>
      </c>
      <c r="D1929" s="309"/>
      <c r="E1929" s="321"/>
      <c r="F1929" s="225" t="s">
        <v>503</v>
      </c>
      <c r="G1929" s="225"/>
      <c r="H1929" s="228"/>
      <c r="I1929" s="225"/>
      <c r="J1929" s="588"/>
      <c r="K1929" s="356"/>
      <c r="L1929" s="356"/>
      <c r="M1929" s="356"/>
      <c r="N1929" s="744"/>
    </row>
    <row r="1930" spans="1:14" s="107" customFormat="1" ht="15" customHeight="1">
      <c r="A1930" s="253"/>
      <c r="B1930" s="253"/>
      <c r="C1930" s="253"/>
      <c r="D1930" s="309">
        <v>2</v>
      </c>
      <c r="E1930" s="321"/>
      <c r="F1930" s="225"/>
      <c r="G1930" s="228"/>
      <c r="H1930" s="167" t="s">
        <v>1771</v>
      </c>
      <c r="I1930" s="552"/>
      <c r="J1930" s="588"/>
      <c r="K1930" s="356"/>
      <c r="L1930" s="356"/>
      <c r="M1930" s="356"/>
      <c r="N1930" s="744"/>
    </row>
    <row r="1931" spans="1:14" s="107" customFormat="1" ht="15" customHeight="1">
      <c r="A1931" s="253"/>
      <c r="B1931" s="253"/>
      <c r="C1931" s="253"/>
      <c r="D1931" s="309"/>
      <c r="E1931" s="321">
        <v>2</v>
      </c>
      <c r="F1931" s="225"/>
      <c r="G1931" s="225"/>
      <c r="H1931" s="228"/>
      <c r="I1931" s="142" t="s">
        <v>1774</v>
      </c>
      <c r="J1931" s="588"/>
      <c r="K1931" s="356"/>
      <c r="L1931" s="350">
        <v>141</v>
      </c>
      <c r="M1931" s="350"/>
      <c r="N1931" s="744"/>
    </row>
    <row r="1932" spans="1:14" s="107" customFormat="1" ht="13.5" customHeight="1">
      <c r="A1932" s="253"/>
      <c r="B1932" s="253"/>
      <c r="C1932" s="253"/>
      <c r="D1932" s="309"/>
      <c r="E1932" s="321"/>
      <c r="F1932" s="225"/>
      <c r="G1932" s="225"/>
      <c r="H1932" s="228"/>
      <c r="I1932" s="225"/>
      <c r="J1932" s="588"/>
      <c r="K1932" s="356"/>
      <c r="L1932" s="356"/>
      <c r="M1932" s="356"/>
      <c r="N1932" s="744"/>
    </row>
    <row r="1933" spans="1:14" s="107" customFormat="1" ht="15" customHeight="1">
      <c r="A1933" s="253"/>
      <c r="B1933" s="253"/>
      <c r="C1933" s="253"/>
      <c r="D1933" s="309"/>
      <c r="E1933" s="321"/>
      <c r="F1933" s="227"/>
      <c r="G1933" s="227"/>
      <c r="H1933" s="233"/>
      <c r="I1933" s="227" t="s">
        <v>1773</v>
      </c>
      <c r="J1933" s="579"/>
      <c r="K1933" s="345">
        <f>SUM(K1928:K1932)</f>
        <v>0</v>
      </c>
      <c r="L1933" s="345">
        <f>SUM(L1931:L1932)</f>
        <v>141</v>
      </c>
      <c r="M1933" s="345">
        <f>SUM(M1931:M1932)</f>
        <v>0</v>
      </c>
      <c r="N1933" s="746"/>
    </row>
    <row r="1934" spans="1:14" s="107" customFormat="1" ht="14.25" customHeight="1">
      <c r="A1934" s="253"/>
      <c r="B1934" s="253"/>
      <c r="C1934" s="253"/>
      <c r="D1934" s="309"/>
      <c r="E1934" s="321"/>
      <c r="F1934" s="225"/>
      <c r="G1934" s="225"/>
      <c r="H1934" s="228"/>
      <c r="I1934" s="225"/>
      <c r="J1934" s="588"/>
      <c r="K1934" s="356"/>
      <c r="L1934" s="356"/>
      <c r="M1934" s="356"/>
      <c r="N1934" s="744"/>
    </row>
    <row r="1935" spans="1:14" s="107" customFormat="1" ht="15" customHeight="1">
      <c r="A1935" s="253">
        <v>93</v>
      </c>
      <c r="B1935" s="253"/>
      <c r="C1935" s="253">
        <v>1</v>
      </c>
      <c r="D1935" s="309"/>
      <c r="E1935" s="321"/>
      <c r="F1935" s="225" t="s">
        <v>505</v>
      </c>
      <c r="G1935" s="225"/>
      <c r="H1935" s="228"/>
      <c r="I1935" s="225"/>
      <c r="J1935" s="588"/>
      <c r="K1935" s="356"/>
      <c r="L1935" s="356"/>
      <c r="M1935" s="356"/>
      <c r="N1935" s="744"/>
    </row>
    <row r="1936" spans="1:14" s="107" customFormat="1" ht="15" customHeight="1">
      <c r="A1936" s="253"/>
      <c r="B1936" s="253"/>
      <c r="C1936" s="253"/>
      <c r="D1936" s="309">
        <v>2</v>
      </c>
      <c r="E1936" s="321"/>
      <c r="F1936" s="225"/>
      <c r="G1936" s="228"/>
      <c r="H1936" s="167" t="s">
        <v>1771</v>
      </c>
      <c r="I1936" s="552"/>
      <c r="J1936" s="588"/>
      <c r="K1936" s="356"/>
      <c r="L1936" s="356"/>
      <c r="M1936" s="356"/>
      <c r="N1936" s="744"/>
    </row>
    <row r="1937" spans="1:14" s="107" customFormat="1" ht="15" customHeight="1">
      <c r="A1937" s="253"/>
      <c r="B1937" s="253"/>
      <c r="C1937" s="253"/>
      <c r="D1937" s="309"/>
      <c r="E1937" s="321">
        <v>2</v>
      </c>
      <c r="F1937" s="225"/>
      <c r="G1937" s="225"/>
      <c r="H1937" s="228"/>
      <c r="I1937" s="142" t="s">
        <v>1774</v>
      </c>
      <c r="J1937" s="588"/>
      <c r="K1937" s="356"/>
      <c r="L1937" s="350">
        <v>2171</v>
      </c>
      <c r="M1937" s="350">
        <v>2171</v>
      </c>
      <c r="N1937" s="735">
        <f>M1937/L1937*100</f>
        <v>100</v>
      </c>
    </row>
    <row r="1938" spans="1:14" s="107" customFormat="1" ht="15" customHeight="1">
      <c r="A1938" s="253"/>
      <c r="B1938" s="253"/>
      <c r="C1938" s="253"/>
      <c r="D1938" s="309"/>
      <c r="E1938" s="321"/>
      <c r="F1938" s="225"/>
      <c r="G1938" s="225"/>
      <c r="H1938" s="228"/>
      <c r="I1938" s="225"/>
      <c r="J1938" s="588"/>
      <c r="K1938" s="356"/>
      <c r="L1938" s="356"/>
      <c r="M1938" s="356"/>
      <c r="N1938" s="744"/>
    </row>
    <row r="1939" spans="1:14" s="107" customFormat="1" ht="15" customHeight="1">
      <c r="A1939" s="253"/>
      <c r="B1939" s="253"/>
      <c r="C1939" s="253"/>
      <c r="D1939" s="309"/>
      <c r="E1939" s="321"/>
      <c r="F1939" s="227"/>
      <c r="G1939" s="227"/>
      <c r="H1939" s="233"/>
      <c r="I1939" s="227" t="s">
        <v>1773</v>
      </c>
      <c r="J1939" s="579"/>
      <c r="K1939" s="345">
        <f>SUM(K1934:K1938)</f>
        <v>0</v>
      </c>
      <c r="L1939" s="345">
        <f>SUM(L1937:L1938)</f>
        <v>2171</v>
      </c>
      <c r="M1939" s="345">
        <f>SUM(M1937:M1938)</f>
        <v>2171</v>
      </c>
      <c r="N1939" s="746">
        <f>M1939/L1939*100</f>
        <v>100</v>
      </c>
    </row>
    <row r="1940" spans="1:14" s="107" customFormat="1" ht="16.5" customHeight="1">
      <c r="A1940" s="253"/>
      <c r="B1940" s="253"/>
      <c r="C1940" s="253"/>
      <c r="D1940" s="309"/>
      <c r="E1940" s="321"/>
      <c r="F1940" s="225"/>
      <c r="G1940" s="225"/>
      <c r="H1940" s="228"/>
      <c r="I1940" s="225"/>
      <c r="J1940" s="588"/>
      <c r="K1940" s="356"/>
      <c r="L1940" s="356"/>
      <c r="M1940" s="356"/>
      <c r="N1940" s="744"/>
    </row>
    <row r="1941" spans="1:14" s="107" customFormat="1" ht="15" customHeight="1">
      <c r="A1941" s="253">
        <v>94</v>
      </c>
      <c r="B1941" s="253"/>
      <c r="C1941" s="253">
        <v>1</v>
      </c>
      <c r="D1941" s="309"/>
      <c r="E1941" s="321"/>
      <c r="F1941" s="225" t="s">
        <v>504</v>
      </c>
      <c r="G1941" s="225"/>
      <c r="H1941" s="228"/>
      <c r="I1941" s="225"/>
      <c r="J1941" s="588"/>
      <c r="K1941" s="356"/>
      <c r="L1941" s="356"/>
      <c r="M1941" s="356"/>
      <c r="N1941" s="744"/>
    </row>
    <row r="1942" spans="1:14" s="107" customFormat="1" ht="15" customHeight="1">
      <c r="A1942" s="253"/>
      <c r="B1942" s="253"/>
      <c r="C1942" s="253"/>
      <c r="D1942" s="309">
        <v>2</v>
      </c>
      <c r="E1942" s="321"/>
      <c r="F1942" s="225"/>
      <c r="G1942" s="228"/>
      <c r="H1942" s="167" t="s">
        <v>1771</v>
      </c>
      <c r="I1942" s="552"/>
      <c r="J1942" s="588"/>
      <c r="K1942" s="356"/>
      <c r="L1942" s="356"/>
      <c r="M1942" s="356"/>
      <c r="N1942" s="744"/>
    </row>
    <row r="1943" spans="1:14" s="107" customFormat="1" ht="15" customHeight="1">
      <c r="A1943" s="253"/>
      <c r="B1943" s="253"/>
      <c r="C1943" s="253"/>
      <c r="D1943" s="309"/>
      <c r="E1943" s="321">
        <v>2</v>
      </c>
      <c r="F1943" s="225"/>
      <c r="G1943" s="225"/>
      <c r="H1943" s="228"/>
      <c r="I1943" s="142" t="s">
        <v>1774</v>
      </c>
      <c r="J1943" s="588"/>
      <c r="K1943" s="356"/>
      <c r="L1943" s="350">
        <v>4568</v>
      </c>
      <c r="M1943" s="350"/>
      <c r="N1943" s="744"/>
    </row>
    <row r="1944" spans="1:14" s="107" customFormat="1" ht="6" customHeight="1">
      <c r="A1944" s="253"/>
      <c r="B1944" s="253"/>
      <c r="C1944" s="253"/>
      <c r="D1944" s="309"/>
      <c r="E1944" s="321"/>
      <c r="F1944" s="225"/>
      <c r="G1944" s="225"/>
      <c r="H1944" s="228"/>
      <c r="I1944" s="225"/>
      <c r="J1944" s="588"/>
      <c r="K1944" s="356"/>
      <c r="L1944" s="356"/>
      <c r="M1944" s="356"/>
      <c r="N1944" s="744"/>
    </row>
    <row r="1945" spans="1:14" s="107" customFormat="1" ht="15" customHeight="1">
      <c r="A1945" s="253"/>
      <c r="B1945" s="253"/>
      <c r="C1945" s="253"/>
      <c r="D1945" s="309"/>
      <c r="E1945" s="321"/>
      <c r="F1945" s="227"/>
      <c r="G1945" s="227"/>
      <c r="H1945" s="233"/>
      <c r="I1945" s="227" t="s">
        <v>1773</v>
      </c>
      <c r="J1945" s="579"/>
      <c r="K1945" s="345">
        <f>SUM(K1940:K1944)</f>
        <v>0</v>
      </c>
      <c r="L1945" s="345">
        <f>SUM(L1943:L1944)</f>
        <v>4568</v>
      </c>
      <c r="M1945" s="345">
        <f>SUM(M1943:M1944)</f>
        <v>0</v>
      </c>
      <c r="N1945" s="746"/>
    </row>
    <row r="1946" spans="1:14" s="107" customFormat="1" ht="13.5" customHeight="1">
      <c r="A1946" s="253"/>
      <c r="B1946" s="253"/>
      <c r="C1946" s="253"/>
      <c r="D1946" s="309"/>
      <c r="E1946" s="321"/>
      <c r="F1946" s="225"/>
      <c r="G1946" s="225"/>
      <c r="H1946" s="228"/>
      <c r="I1946" s="225"/>
      <c r="J1946" s="588"/>
      <c r="K1946" s="356"/>
      <c r="L1946" s="356"/>
      <c r="M1946" s="356"/>
      <c r="N1946" s="744"/>
    </row>
    <row r="1947" spans="1:14" s="107" customFormat="1" ht="15" customHeight="1">
      <c r="A1947" s="253">
        <v>95</v>
      </c>
      <c r="B1947" s="253"/>
      <c r="C1947" s="253">
        <v>1</v>
      </c>
      <c r="D1947" s="309"/>
      <c r="E1947" s="321"/>
      <c r="F1947" s="225" t="s">
        <v>506</v>
      </c>
      <c r="G1947" s="225"/>
      <c r="H1947" s="228"/>
      <c r="I1947" s="225"/>
      <c r="J1947" s="588"/>
      <c r="K1947" s="356"/>
      <c r="L1947" s="356"/>
      <c r="M1947" s="356"/>
      <c r="N1947" s="744"/>
    </row>
    <row r="1948" spans="1:14" s="107" customFormat="1" ht="15" customHeight="1">
      <c r="A1948" s="253"/>
      <c r="B1948" s="253"/>
      <c r="C1948" s="253"/>
      <c r="D1948" s="309">
        <v>2</v>
      </c>
      <c r="E1948" s="321"/>
      <c r="F1948" s="225"/>
      <c r="G1948" s="228"/>
      <c r="H1948" s="167" t="s">
        <v>1771</v>
      </c>
      <c r="I1948" s="552"/>
      <c r="J1948" s="588"/>
      <c r="K1948" s="356"/>
      <c r="L1948" s="356"/>
      <c r="M1948" s="356"/>
      <c r="N1948" s="744"/>
    </row>
    <row r="1949" spans="1:14" s="107" customFormat="1" ht="15" customHeight="1">
      <c r="A1949" s="253"/>
      <c r="B1949" s="253"/>
      <c r="C1949" s="253"/>
      <c r="D1949" s="309"/>
      <c r="E1949" s="321">
        <v>2</v>
      </c>
      <c r="F1949" s="225"/>
      <c r="G1949" s="225"/>
      <c r="H1949" s="228"/>
      <c r="I1949" s="142" t="s">
        <v>1774</v>
      </c>
      <c r="J1949" s="588"/>
      <c r="K1949" s="356"/>
      <c r="L1949" s="350">
        <v>1190</v>
      </c>
      <c r="M1949" s="350">
        <v>200</v>
      </c>
      <c r="N1949" s="735">
        <f>M1949/L1949*100</f>
        <v>16.80672268907563</v>
      </c>
    </row>
    <row r="1950" spans="1:14" s="107" customFormat="1" ht="12.75" customHeight="1">
      <c r="A1950" s="253"/>
      <c r="B1950" s="253"/>
      <c r="C1950" s="253"/>
      <c r="D1950" s="309"/>
      <c r="E1950" s="321"/>
      <c r="F1950" s="225"/>
      <c r="G1950" s="225"/>
      <c r="H1950" s="228"/>
      <c r="I1950" s="225"/>
      <c r="J1950" s="588"/>
      <c r="K1950" s="356"/>
      <c r="L1950" s="356"/>
      <c r="M1950" s="356"/>
      <c r="N1950" s="744"/>
    </row>
    <row r="1951" spans="1:14" s="107" customFormat="1" ht="15" customHeight="1">
      <c r="A1951" s="253"/>
      <c r="B1951" s="253"/>
      <c r="C1951" s="253"/>
      <c r="D1951" s="309"/>
      <c r="E1951" s="321"/>
      <c r="F1951" s="227"/>
      <c r="G1951" s="227"/>
      <c r="H1951" s="233"/>
      <c r="I1951" s="227" t="s">
        <v>1773</v>
      </c>
      <c r="J1951" s="579"/>
      <c r="K1951" s="345">
        <f>SUM(K1946:K1950)</f>
        <v>0</v>
      </c>
      <c r="L1951" s="345">
        <f>SUM(L1949:L1950)</f>
        <v>1190</v>
      </c>
      <c r="M1951" s="345">
        <f>SUM(M1949:M1950)</f>
        <v>200</v>
      </c>
      <c r="N1951" s="746">
        <f>M1951/L1951*100</f>
        <v>16.80672268907563</v>
      </c>
    </row>
    <row r="1952" spans="1:14" s="107" customFormat="1" ht="13.5" customHeight="1">
      <c r="A1952" s="253"/>
      <c r="B1952" s="253"/>
      <c r="C1952" s="253"/>
      <c r="D1952" s="309"/>
      <c r="E1952" s="321"/>
      <c r="F1952" s="225"/>
      <c r="G1952" s="225"/>
      <c r="H1952" s="228"/>
      <c r="I1952" s="225"/>
      <c r="J1952" s="588"/>
      <c r="K1952" s="356"/>
      <c r="L1952" s="356"/>
      <c r="M1952" s="356"/>
      <c r="N1952" s="744"/>
    </row>
    <row r="1953" spans="1:14" s="107" customFormat="1" ht="15" customHeight="1">
      <c r="A1953" s="253">
        <v>96</v>
      </c>
      <c r="B1953" s="253"/>
      <c r="C1953" s="253">
        <v>1</v>
      </c>
      <c r="D1953" s="309"/>
      <c r="E1953" s="321"/>
      <c r="F1953" s="225" t="s">
        <v>1430</v>
      </c>
      <c r="G1953" s="225"/>
      <c r="H1953" s="228"/>
      <c r="I1953" s="225"/>
      <c r="J1953" s="588"/>
      <c r="K1953" s="356"/>
      <c r="L1953" s="356"/>
      <c r="M1953" s="356"/>
      <c r="N1953" s="744"/>
    </row>
    <row r="1954" spans="1:14" s="107" customFormat="1" ht="15" customHeight="1">
      <c r="A1954" s="253"/>
      <c r="B1954" s="253"/>
      <c r="C1954" s="253"/>
      <c r="D1954" s="309">
        <v>2</v>
      </c>
      <c r="E1954" s="321"/>
      <c r="F1954" s="225"/>
      <c r="G1954" s="228"/>
      <c r="H1954" s="167" t="s">
        <v>1771</v>
      </c>
      <c r="I1954" s="552"/>
      <c r="J1954" s="588"/>
      <c r="K1954" s="356"/>
      <c r="L1954" s="356"/>
      <c r="M1954" s="356"/>
      <c r="N1954" s="744"/>
    </row>
    <row r="1955" spans="1:14" s="107" customFormat="1" ht="15" customHeight="1">
      <c r="A1955" s="253"/>
      <c r="B1955" s="253"/>
      <c r="C1955" s="253"/>
      <c r="D1955" s="309"/>
      <c r="E1955" s="321">
        <v>2</v>
      </c>
      <c r="F1955" s="225"/>
      <c r="G1955" s="225"/>
      <c r="H1955" s="228"/>
      <c r="I1955" s="142" t="s">
        <v>1774</v>
      </c>
      <c r="J1955" s="588"/>
      <c r="K1955" s="356"/>
      <c r="L1955" s="350">
        <v>464</v>
      </c>
      <c r="M1955" s="350">
        <v>464</v>
      </c>
      <c r="N1955" s="735">
        <f>M1955/L1955*100</f>
        <v>100</v>
      </c>
    </row>
    <row r="1956" spans="1:14" s="107" customFormat="1" ht="12.75" customHeight="1">
      <c r="A1956" s="253"/>
      <c r="B1956" s="253"/>
      <c r="C1956" s="253"/>
      <c r="D1956" s="309"/>
      <c r="E1956" s="321"/>
      <c r="F1956" s="225"/>
      <c r="G1956" s="225"/>
      <c r="H1956" s="228"/>
      <c r="I1956" s="225"/>
      <c r="J1956" s="588"/>
      <c r="K1956" s="356"/>
      <c r="L1956" s="356"/>
      <c r="M1956" s="356"/>
      <c r="N1956" s="744"/>
    </row>
    <row r="1957" spans="1:14" s="107" customFormat="1" ht="15" customHeight="1">
      <c r="A1957" s="253"/>
      <c r="B1957" s="253"/>
      <c r="C1957" s="253"/>
      <c r="D1957" s="309"/>
      <c r="E1957" s="321"/>
      <c r="F1957" s="227"/>
      <c r="G1957" s="227"/>
      <c r="H1957" s="233"/>
      <c r="I1957" s="227" t="s">
        <v>1773</v>
      </c>
      <c r="J1957" s="579"/>
      <c r="K1957" s="345">
        <f>SUM(K1952:K1956)</f>
        <v>0</v>
      </c>
      <c r="L1957" s="345">
        <f>SUM(L1955:L1956)</f>
        <v>464</v>
      </c>
      <c r="M1957" s="345">
        <f>SUM(M1955:M1956)</f>
        <v>464</v>
      </c>
      <c r="N1957" s="746">
        <f>M1957/L1957*100</f>
        <v>100</v>
      </c>
    </row>
    <row r="1958" spans="1:14" s="107" customFormat="1" ht="15" customHeight="1">
      <c r="A1958" s="253"/>
      <c r="B1958" s="253"/>
      <c r="C1958" s="253"/>
      <c r="D1958" s="309"/>
      <c r="E1958" s="321"/>
      <c r="F1958" s="225"/>
      <c r="G1958" s="225"/>
      <c r="H1958" s="228"/>
      <c r="I1958" s="225"/>
      <c r="J1958" s="588"/>
      <c r="K1958" s="356"/>
      <c r="L1958" s="356"/>
      <c r="M1958" s="356"/>
      <c r="N1958" s="744"/>
    </row>
    <row r="1959" spans="1:14" s="107" customFormat="1" ht="15" customHeight="1">
      <c r="A1959" s="253">
        <v>97</v>
      </c>
      <c r="B1959" s="253"/>
      <c r="C1959" s="253">
        <v>1</v>
      </c>
      <c r="D1959" s="309"/>
      <c r="E1959" s="321"/>
      <c r="F1959" s="225" t="s">
        <v>1429</v>
      </c>
      <c r="G1959" s="225"/>
      <c r="H1959" s="228"/>
      <c r="I1959" s="225"/>
      <c r="J1959" s="588"/>
      <c r="K1959" s="356"/>
      <c r="L1959" s="356"/>
      <c r="M1959" s="356"/>
      <c r="N1959" s="744"/>
    </row>
    <row r="1960" spans="1:14" s="107" customFormat="1" ht="15" customHeight="1">
      <c r="A1960" s="253"/>
      <c r="B1960" s="253"/>
      <c r="C1960" s="253"/>
      <c r="D1960" s="309">
        <v>2</v>
      </c>
      <c r="E1960" s="321"/>
      <c r="F1960" s="225"/>
      <c r="G1960" s="228"/>
      <c r="H1960" s="167" t="s">
        <v>1771</v>
      </c>
      <c r="I1960" s="552"/>
      <c r="J1960" s="588"/>
      <c r="K1960" s="356"/>
      <c r="L1960" s="356"/>
      <c r="M1960" s="356"/>
      <c r="N1960" s="744"/>
    </row>
    <row r="1961" spans="1:14" s="107" customFormat="1" ht="15" customHeight="1">
      <c r="A1961" s="253"/>
      <c r="B1961" s="253"/>
      <c r="C1961" s="253"/>
      <c r="D1961" s="309"/>
      <c r="E1961" s="321">
        <v>2</v>
      </c>
      <c r="F1961" s="225"/>
      <c r="G1961" s="225"/>
      <c r="H1961" s="228"/>
      <c r="I1961" s="142" t="s">
        <v>1774</v>
      </c>
      <c r="J1961" s="588"/>
      <c r="K1961" s="356"/>
      <c r="L1961" s="350">
        <v>1000</v>
      </c>
      <c r="M1961" s="350">
        <v>998</v>
      </c>
      <c r="N1961" s="735">
        <f>M1961/L1961*100</f>
        <v>99.8</v>
      </c>
    </row>
    <row r="1962" spans="1:14" s="107" customFormat="1" ht="12.75" customHeight="1">
      <c r="A1962" s="253"/>
      <c r="B1962" s="253"/>
      <c r="C1962" s="253"/>
      <c r="D1962" s="309"/>
      <c r="E1962" s="321"/>
      <c r="F1962" s="225"/>
      <c r="G1962" s="225"/>
      <c r="H1962" s="228"/>
      <c r="I1962" s="225"/>
      <c r="J1962" s="588"/>
      <c r="K1962" s="356"/>
      <c r="L1962" s="356"/>
      <c r="M1962" s="356"/>
      <c r="N1962" s="744"/>
    </row>
    <row r="1963" spans="1:14" s="107" customFormat="1" ht="15" customHeight="1">
      <c r="A1963" s="253"/>
      <c r="B1963" s="253"/>
      <c r="C1963" s="253"/>
      <c r="D1963" s="309"/>
      <c r="E1963" s="321"/>
      <c r="F1963" s="227"/>
      <c r="G1963" s="227"/>
      <c r="H1963" s="233"/>
      <c r="I1963" s="227" t="s">
        <v>1773</v>
      </c>
      <c r="J1963" s="579"/>
      <c r="K1963" s="345">
        <f>SUM(K1957:K1962)</f>
        <v>0</v>
      </c>
      <c r="L1963" s="345">
        <f>SUM(L1961:L1962)</f>
        <v>1000</v>
      </c>
      <c r="M1963" s="345">
        <f>SUM(M1961:M1962)</f>
        <v>998</v>
      </c>
      <c r="N1963" s="746">
        <f>M1963/L1963*100</f>
        <v>99.8</v>
      </c>
    </row>
    <row r="1964" spans="1:14" s="107" customFormat="1" ht="9" customHeight="1">
      <c r="A1964" s="253"/>
      <c r="B1964" s="253"/>
      <c r="C1964" s="253"/>
      <c r="D1964" s="309"/>
      <c r="E1964" s="321"/>
      <c r="F1964" s="225"/>
      <c r="G1964" s="225"/>
      <c r="H1964" s="228"/>
      <c r="I1964" s="225"/>
      <c r="J1964" s="588"/>
      <c r="K1964" s="356"/>
      <c r="L1964" s="356"/>
      <c r="M1964" s="356"/>
      <c r="N1964" s="744"/>
    </row>
    <row r="1965" spans="1:14" s="107" customFormat="1" ht="15" customHeight="1">
      <c r="A1965" s="253">
        <v>98</v>
      </c>
      <c r="B1965" s="253"/>
      <c r="C1965" s="253">
        <v>2</v>
      </c>
      <c r="D1965" s="309"/>
      <c r="E1965" s="321"/>
      <c r="F1965" s="225" t="s">
        <v>1431</v>
      </c>
      <c r="G1965" s="225"/>
      <c r="H1965" s="228"/>
      <c r="I1965" s="225"/>
      <c r="J1965" s="588"/>
      <c r="K1965" s="356"/>
      <c r="L1965" s="356"/>
      <c r="M1965" s="356"/>
      <c r="N1965" s="744"/>
    </row>
    <row r="1966" spans="1:14" s="107" customFormat="1" ht="15" customHeight="1">
      <c r="A1966" s="253"/>
      <c r="B1966" s="253"/>
      <c r="C1966" s="253"/>
      <c r="D1966" s="309">
        <v>2</v>
      </c>
      <c r="E1966" s="321"/>
      <c r="F1966" s="225"/>
      <c r="G1966" s="228"/>
      <c r="H1966" s="167" t="s">
        <v>1771</v>
      </c>
      <c r="I1966" s="552"/>
      <c r="J1966" s="588"/>
      <c r="K1966" s="356"/>
      <c r="L1966" s="356"/>
      <c r="M1966" s="356"/>
      <c r="N1966" s="744"/>
    </row>
    <row r="1967" spans="1:14" s="107" customFormat="1" ht="15" customHeight="1">
      <c r="A1967" s="253"/>
      <c r="B1967" s="253"/>
      <c r="C1967" s="253"/>
      <c r="D1967" s="309"/>
      <c r="E1967" s="321">
        <v>2</v>
      </c>
      <c r="F1967" s="225"/>
      <c r="G1967" s="225"/>
      <c r="H1967" s="228"/>
      <c r="I1967" s="142" t="s">
        <v>1774</v>
      </c>
      <c r="J1967" s="588"/>
      <c r="K1967" s="356"/>
      <c r="L1967" s="350"/>
      <c r="M1967" s="350"/>
      <c r="N1967" s="735"/>
    </row>
    <row r="1968" spans="1:14" s="107" customFormat="1" ht="9" customHeight="1">
      <c r="A1968" s="253"/>
      <c r="B1968" s="253"/>
      <c r="C1968" s="253"/>
      <c r="D1968" s="309"/>
      <c r="E1968" s="321"/>
      <c r="F1968" s="225"/>
      <c r="G1968" s="225"/>
      <c r="H1968" s="228"/>
      <c r="I1968" s="225"/>
      <c r="J1968" s="588"/>
      <c r="K1968" s="356"/>
      <c r="L1968" s="356"/>
      <c r="M1968" s="356"/>
      <c r="N1968" s="744"/>
    </row>
    <row r="1969" spans="1:14" s="107" customFormat="1" ht="15" customHeight="1">
      <c r="A1969" s="253"/>
      <c r="B1969" s="253"/>
      <c r="C1969" s="253"/>
      <c r="D1969" s="309"/>
      <c r="E1969" s="321"/>
      <c r="F1969" s="227"/>
      <c r="G1969" s="227"/>
      <c r="H1969" s="233"/>
      <c r="I1969" s="227" t="s">
        <v>1773</v>
      </c>
      <c r="J1969" s="579"/>
      <c r="K1969" s="345">
        <f>SUM(K1963:K1968)</f>
        <v>0</v>
      </c>
      <c r="L1969" s="345"/>
      <c r="M1969" s="345"/>
      <c r="N1969" s="746"/>
    </row>
    <row r="1970" spans="1:14" s="107" customFormat="1" ht="11.25" customHeight="1">
      <c r="A1970" s="253"/>
      <c r="B1970" s="253"/>
      <c r="C1970" s="253"/>
      <c r="D1970" s="309"/>
      <c r="E1970" s="321"/>
      <c r="F1970" s="225"/>
      <c r="G1970" s="225"/>
      <c r="H1970" s="228"/>
      <c r="I1970" s="225"/>
      <c r="J1970" s="588"/>
      <c r="K1970" s="356"/>
      <c r="L1970" s="356"/>
      <c r="M1970" s="356"/>
      <c r="N1970" s="744"/>
    </row>
    <row r="1971" spans="1:14" s="107" customFormat="1" ht="15" customHeight="1">
      <c r="A1971" s="253">
        <v>99</v>
      </c>
      <c r="B1971" s="253"/>
      <c r="C1971" s="253">
        <v>1</v>
      </c>
      <c r="D1971" s="309"/>
      <c r="E1971" s="321"/>
      <c r="F1971" s="225" t="s">
        <v>1498</v>
      </c>
      <c r="G1971" s="225"/>
      <c r="H1971" s="228"/>
      <c r="I1971" s="225"/>
      <c r="J1971" s="588"/>
      <c r="K1971" s="356"/>
      <c r="L1971" s="356"/>
      <c r="M1971" s="356"/>
      <c r="N1971" s="744"/>
    </row>
    <row r="1972" spans="1:14" s="107" customFormat="1" ht="15" customHeight="1">
      <c r="A1972" s="253"/>
      <c r="B1972" s="253"/>
      <c r="C1972" s="253"/>
      <c r="D1972" s="309">
        <v>2</v>
      </c>
      <c r="E1972" s="321"/>
      <c r="F1972" s="225"/>
      <c r="G1972" s="228"/>
      <c r="H1972" s="167" t="s">
        <v>1771</v>
      </c>
      <c r="I1972" s="552"/>
      <c r="J1972" s="588"/>
      <c r="K1972" s="356"/>
      <c r="L1972" s="356"/>
      <c r="M1972" s="356"/>
      <c r="N1972" s="744"/>
    </row>
    <row r="1973" spans="1:14" s="107" customFormat="1" ht="15" customHeight="1">
      <c r="A1973" s="253"/>
      <c r="B1973" s="253"/>
      <c r="C1973" s="253"/>
      <c r="D1973" s="309"/>
      <c r="E1973" s="321">
        <v>2</v>
      </c>
      <c r="F1973" s="225"/>
      <c r="G1973" s="225"/>
      <c r="H1973" s="228"/>
      <c r="I1973" s="142" t="s">
        <v>1774</v>
      </c>
      <c r="J1973" s="588"/>
      <c r="K1973" s="356"/>
      <c r="L1973" s="350">
        <v>44100</v>
      </c>
      <c r="M1973" s="350">
        <v>808</v>
      </c>
      <c r="N1973" s="735">
        <f>M1973/L1973*100</f>
        <v>1.8321995464852607</v>
      </c>
    </row>
    <row r="1974" spans="1:14" s="107" customFormat="1" ht="9" customHeight="1">
      <c r="A1974" s="253"/>
      <c r="B1974" s="253"/>
      <c r="C1974" s="253"/>
      <c r="D1974" s="309"/>
      <c r="E1974" s="321"/>
      <c r="F1974" s="225"/>
      <c r="G1974" s="225"/>
      <c r="H1974" s="228"/>
      <c r="I1974" s="225"/>
      <c r="J1974" s="588"/>
      <c r="K1974" s="356"/>
      <c r="L1974" s="356"/>
      <c r="M1974" s="356"/>
      <c r="N1974" s="744"/>
    </row>
    <row r="1975" spans="1:14" s="107" customFormat="1" ht="15" customHeight="1">
      <c r="A1975" s="253"/>
      <c r="B1975" s="253"/>
      <c r="C1975" s="253"/>
      <c r="D1975" s="309"/>
      <c r="E1975" s="321"/>
      <c r="F1975" s="227"/>
      <c r="G1975" s="227"/>
      <c r="H1975" s="233"/>
      <c r="I1975" s="227" t="s">
        <v>1773</v>
      </c>
      <c r="J1975" s="579"/>
      <c r="K1975" s="345">
        <f>SUM(K1969:K1974)</f>
        <v>0</v>
      </c>
      <c r="L1975" s="345">
        <f>SUM(L1973:L1974)</f>
        <v>44100</v>
      </c>
      <c r="M1975" s="345">
        <f>SUM(M1973:M1974)</f>
        <v>808</v>
      </c>
      <c r="N1975" s="746">
        <f>M1975/L1975*100</f>
        <v>1.8321995464852607</v>
      </c>
    </row>
    <row r="1976" spans="1:14" s="107" customFormat="1" ht="9.75" customHeight="1">
      <c r="A1976" s="253"/>
      <c r="B1976" s="253"/>
      <c r="C1976" s="253"/>
      <c r="D1976" s="309"/>
      <c r="E1976" s="321"/>
      <c r="F1976" s="225"/>
      <c r="G1976" s="225"/>
      <c r="H1976" s="228"/>
      <c r="I1976" s="225"/>
      <c r="J1976" s="588"/>
      <c r="K1976" s="356"/>
      <c r="L1976" s="356"/>
      <c r="M1976" s="356"/>
      <c r="N1976" s="744"/>
    </row>
    <row r="1977" spans="1:14" s="107" customFormat="1" ht="15" customHeight="1">
      <c r="A1977" s="253">
        <v>100</v>
      </c>
      <c r="B1977" s="253"/>
      <c r="C1977" s="253">
        <v>1</v>
      </c>
      <c r="D1977" s="309"/>
      <c r="E1977" s="321"/>
      <c r="F1977" s="225" t="s">
        <v>1432</v>
      </c>
      <c r="G1977" s="225"/>
      <c r="H1977" s="228"/>
      <c r="I1977" s="225"/>
      <c r="J1977" s="588"/>
      <c r="K1977" s="356"/>
      <c r="L1977" s="356"/>
      <c r="M1977" s="356"/>
      <c r="N1977" s="744"/>
    </row>
    <row r="1978" spans="1:14" s="107" customFormat="1" ht="15" customHeight="1">
      <c r="A1978" s="253"/>
      <c r="B1978" s="253"/>
      <c r="C1978" s="253"/>
      <c r="D1978" s="309">
        <v>2</v>
      </c>
      <c r="E1978" s="321"/>
      <c r="F1978" s="225"/>
      <c r="G1978" s="228"/>
      <c r="H1978" s="167" t="s">
        <v>1771</v>
      </c>
      <c r="I1978" s="552"/>
      <c r="J1978" s="588"/>
      <c r="K1978" s="356"/>
      <c r="L1978" s="356"/>
      <c r="M1978" s="356"/>
      <c r="N1978" s="744"/>
    </row>
    <row r="1979" spans="1:14" s="107" customFormat="1" ht="15" customHeight="1">
      <c r="A1979" s="253"/>
      <c r="B1979" s="253"/>
      <c r="C1979" s="253"/>
      <c r="D1979" s="309"/>
      <c r="E1979" s="321">
        <v>2</v>
      </c>
      <c r="F1979" s="225"/>
      <c r="G1979" s="225"/>
      <c r="H1979" s="228"/>
      <c r="I1979" s="142" t="s">
        <v>1774</v>
      </c>
      <c r="J1979" s="588"/>
      <c r="K1979" s="356"/>
      <c r="L1979" s="350">
        <v>100000</v>
      </c>
      <c r="M1979" s="350"/>
      <c r="N1979" s="735"/>
    </row>
    <row r="1980" spans="1:14" s="107" customFormat="1" ht="9" customHeight="1">
      <c r="A1980" s="253"/>
      <c r="B1980" s="253"/>
      <c r="C1980" s="253"/>
      <c r="D1980" s="309"/>
      <c r="E1980" s="321"/>
      <c r="F1980" s="225"/>
      <c r="G1980" s="225"/>
      <c r="H1980" s="228"/>
      <c r="I1980" s="225"/>
      <c r="J1980" s="588"/>
      <c r="K1980" s="356"/>
      <c r="L1980" s="356"/>
      <c r="M1980" s="356"/>
      <c r="N1980" s="744"/>
    </row>
    <row r="1981" spans="1:14" s="107" customFormat="1" ht="15" customHeight="1">
      <c r="A1981" s="253"/>
      <c r="B1981" s="253"/>
      <c r="C1981" s="253"/>
      <c r="D1981" s="309"/>
      <c r="E1981" s="321"/>
      <c r="F1981" s="227"/>
      <c r="G1981" s="227"/>
      <c r="H1981" s="233"/>
      <c r="I1981" s="227" t="s">
        <v>1773</v>
      </c>
      <c r="J1981" s="579"/>
      <c r="K1981" s="345">
        <f>SUM(K1975:K1980)</f>
        <v>0</v>
      </c>
      <c r="L1981" s="345">
        <f>SUM(L1979:L1980)</f>
        <v>100000</v>
      </c>
      <c r="M1981" s="345">
        <f>SUM(M1979:M1980)</f>
        <v>0</v>
      </c>
      <c r="N1981" s="746"/>
    </row>
    <row r="1982" spans="1:14" s="107" customFormat="1" ht="15" customHeight="1">
      <c r="A1982" s="253"/>
      <c r="B1982" s="253"/>
      <c r="C1982" s="253"/>
      <c r="D1982" s="309"/>
      <c r="E1982" s="321"/>
      <c r="F1982" s="225"/>
      <c r="G1982" s="225"/>
      <c r="H1982" s="228"/>
      <c r="I1982" s="225"/>
      <c r="J1982" s="588"/>
      <c r="K1982" s="356"/>
      <c r="L1982" s="356"/>
      <c r="M1982" s="356"/>
      <c r="N1982" s="744"/>
    </row>
    <row r="1983" spans="1:14" s="107" customFormat="1" ht="15" customHeight="1">
      <c r="A1983" s="253">
        <v>101</v>
      </c>
      <c r="B1983" s="253"/>
      <c r="C1983" s="253">
        <v>1</v>
      </c>
      <c r="D1983" s="309"/>
      <c r="E1983" s="321"/>
      <c r="F1983" s="225" t="s">
        <v>1499</v>
      </c>
      <c r="G1983" s="225"/>
      <c r="H1983" s="228"/>
      <c r="I1983" s="225"/>
      <c r="J1983" s="588"/>
      <c r="K1983" s="356"/>
      <c r="L1983" s="356"/>
      <c r="M1983" s="356"/>
      <c r="N1983" s="744"/>
    </row>
    <row r="1984" spans="1:14" s="107" customFormat="1" ht="15" customHeight="1">
      <c r="A1984" s="253"/>
      <c r="B1984" s="253"/>
      <c r="C1984" s="253"/>
      <c r="D1984" s="309">
        <v>2</v>
      </c>
      <c r="E1984" s="321"/>
      <c r="F1984" s="225"/>
      <c r="G1984" s="228"/>
      <c r="H1984" s="167" t="s">
        <v>1771</v>
      </c>
      <c r="I1984" s="552"/>
      <c r="J1984" s="588"/>
      <c r="K1984" s="356"/>
      <c r="L1984" s="356"/>
      <c r="M1984" s="356"/>
      <c r="N1984" s="744"/>
    </row>
    <row r="1985" spans="1:14" s="107" customFormat="1" ht="15" customHeight="1">
      <c r="A1985" s="253"/>
      <c r="B1985" s="253"/>
      <c r="C1985" s="253"/>
      <c r="D1985" s="309"/>
      <c r="E1985" s="321">
        <v>2</v>
      </c>
      <c r="F1985" s="225"/>
      <c r="G1985" s="225"/>
      <c r="H1985" s="228"/>
      <c r="I1985" s="142" t="s">
        <v>1774</v>
      </c>
      <c r="J1985" s="588"/>
      <c r="K1985" s="356"/>
      <c r="L1985" s="350">
        <v>285</v>
      </c>
      <c r="M1985" s="350"/>
      <c r="N1985" s="735"/>
    </row>
    <row r="1986" spans="1:14" s="107" customFormat="1" ht="12.75" customHeight="1">
      <c r="A1986" s="253"/>
      <c r="B1986" s="253"/>
      <c r="C1986" s="253"/>
      <c r="D1986" s="309"/>
      <c r="E1986" s="321"/>
      <c r="F1986" s="225"/>
      <c r="G1986" s="225"/>
      <c r="H1986" s="228"/>
      <c r="I1986" s="225"/>
      <c r="J1986" s="588"/>
      <c r="K1986" s="356"/>
      <c r="L1986" s="356"/>
      <c r="M1986" s="356"/>
      <c r="N1986" s="744"/>
    </row>
    <row r="1987" spans="1:14" s="107" customFormat="1" ht="15" customHeight="1">
      <c r="A1987" s="253"/>
      <c r="B1987" s="253"/>
      <c r="C1987" s="253"/>
      <c r="D1987" s="309"/>
      <c r="E1987" s="321"/>
      <c r="F1987" s="227"/>
      <c r="G1987" s="227"/>
      <c r="H1987" s="233"/>
      <c r="I1987" s="227" t="s">
        <v>1773</v>
      </c>
      <c r="J1987" s="579"/>
      <c r="K1987" s="345">
        <f>SUM(K1981:K1986)</f>
        <v>0</v>
      </c>
      <c r="L1987" s="345">
        <f>SUM(L1985:L1986)</f>
        <v>285</v>
      </c>
      <c r="M1987" s="345">
        <f>SUM(M1985:M1986)</f>
        <v>0</v>
      </c>
      <c r="N1987" s="746"/>
    </row>
    <row r="1988" spans="1:14" s="107" customFormat="1" ht="14.25" customHeight="1">
      <c r="A1988" s="253"/>
      <c r="B1988" s="253"/>
      <c r="C1988" s="253"/>
      <c r="D1988" s="309"/>
      <c r="E1988" s="321"/>
      <c r="F1988" s="225"/>
      <c r="G1988" s="225"/>
      <c r="H1988" s="228"/>
      <c r="I1988" s="225"/>
      <c r="J1988" s="588"/>
      <c r="K1988" s="356"/>
      <c r="L1988" s="356"/>
      <c r="M1988" s="356"/>
      <c r="N1988" s="744"/>
    </row>
    <row r="1989" spans="1:14" ht="15" customHeight="1">
      <c r="A1989" s="700"/>
      <c r="B1989" s="701"/>
      <c r="C1989" s="701"/>
      <c r="D1989" s="702"/>
      <c r="E1989" s="702"/>
      <c r="F1989" s="974" t="s">
        <v>1433</v>
      </c>
      <c r="G1989" s="974"/>
      <c r="H1989" s="974"/>
      <c r="I1989" s="974"/>
      <c r="J1989" s="585">
        <f>SUM(J1797:J1921)/2</f>
        <v>193500</v>
      </c>
      <c r="K1989" s="585">
        <f>SUM(K1797:K1921)/2</f>
        <v>132402</v>
      </c>
      <c r="L1989" s="675">
        <f>SUM(L1799:L1987)/2</f>
        <v>433031</v>
      </c>
      <c r="M1989" s="675">
        <f>SUM(M1799:M1987)/2</f>
        <v>225427</v>
      </c>
      <c r="N1989" s="755">
        <f>M1989/L1989*100</f>
        <v>52.05793580598156</v>
      </c>
    </row>
    <row r="1990" spans="1:14" ht="15" customHeight="1">
      <c r="A1990" s="253"/>
      <c r="B1990" s="556"/>
      <c r="C1990" s="556"/>
      <c r="D1990" s="557"/>
      <c r="E1990" s="557"/>
      <c r="F1990" s="554"/>
      <c r="G1990" s="554"/>
      <c r="H1990" s="554"/>
      <c r="I1990" s="554"/>
      <c r="J1990" s="589"/>
      <c r="K1990" s="555"/>
      <c r="L1990" s="555"/>
      <c r="M1990" s="555"/>
      <c r="N1990" s="756"/>
    </row>
    <row r="1991" spans="1:14" ht="15" customHeight="1">
      <c r="A1991" s="253">
        <v>152</v>
      </c>
      <c r="B1991" s="556"/>
      <c r="C1991" s="556">
        <v>1</v>
      </c>
      <c r="D1991" s="557"/>
      <c r="E1991" s="557"/>
      <c r="F1991" s="225" t="s">
        <v>476</v>
      </c>
      <c r="G1991" s="554"/>
      <c r="H1991" s="554"/>
      <c r="I1991" s="554"/>
      <c r="J1991" s="589"/>
      <c r="K1991" s="555"/>
      <c r="L1991" s="555"/>
      <c r="M1991" s="555"/>
      <c r="N1991" s="756"/>
    </row>
    <row r="1992" spans="1:14" ht="15" customHeight="1">
      <c r="A1992" s="253"/>
      <c r="B1992" s="556"/>
      <c r="C1992" s="556"/>
      <c r="D1992" s="309">
        <v>1</v>
      </c>
      <c r="E1992" s="178"/>
      <c r="F1992" s="225"/>
      <c r="G1992" s="287"/>
      <c r="H1992" s="162" t="s">
        <v>1761</v>
      </c>
      <c r="I1992" s="140"/>
      <c r="J1992" s="589"/>
      <c r="K1992" s="555"/>
      <c r="L1992" s="555"/>
      <c r="M1992" s="555"/>
      <c r="N1992" s="756"/>
    </row>
    <row r="1993" spans="1:14" ht="15" customHeight="1">
      <c r="A1993" s="253"/>
      <c r="B1993" s="556"/>
      <c r="C1993" s="556"/>
      <c r="D1993" s="309"/>
      <c r="E1993" s="178">
        <v>3</v>
      </c>
      <c r="F1993" s="225"/>
      <c r="G1993" s="287"/>
      <c r="H1993" s="162"/>
      <c r="I1993" s="139" t="s">
        <v>1764</v>
      </c>
      <c r="J1993" s="589"/>
      <c r="K1993" s="555"/>
      <c r="L1993" s="562">
        <v>16</v>
      </c>
      <c r="M1993" s="562">
        <v>16</v>
      </c>
      <c r="N1993" s="735">
        <f>M1993/L1993*100</f>
        <v>100</v>
      </c>
    </row>
    <row r="1994" spans="1:14" ht="15" customHeight="1">
      <c r="A1994" s="253"/>
      <c r="B1994" s="556"/>
      <c r="C1994" s="556"/>
      <c r="D1994" s="309">
        <v>2</v>
      </c>
      <c r="E1994" s="178"/>
      <c r="F1994" s="225"/>
      <c r="G1994" s="287"/>
      <c r="H1994" s="162" t="s">
        <v>1771</v>
      </c>
      <c r="I1994" s="139"/>
      <c r="J1994" s="589"/>
      <c r="K1994" s="555"/>
      <c r="L1994" s="555"/>
      <c r="M1994" s="555"/>
      <c r="N1994" s="735"/>
    </row>
    <row r="1995" spans="1:14" ht="15" customHeight="1">
      <c r="A1995" s="253"/>
      <c r="B1995" s="556"/>
      <c r="C1995" s="556"/>
      <c r="D1995" s="309"/>
      <c r="E1995" s="178">
        <v>1</v>
      </c>
      <c r="F1995" s="225"/>
      <c r="G1995" s="287"/>
      <c r="H1995" s="162"/>
      <c r="I1995" s="142" t="s">
        <v>1772</v>
      </c>
      <c r="J1995" s="562">
        <v>15000</v>
      </c>
      <c r="K1995" s="555"/>
      <c r="L1995" s="562">
        <v>25126</v>
      </c>
      <c r="M1995" s="562">
        <v>20034</v>
      </c>
      <c r="N1995" s="735">
        <f>M1995/L1995*100</f>
        <v>79.73413993472896</v>
      </c>
    </row>
    <row r="1996" spans="1:14" ht="9" customHeight="1">
      <c r="A1996" s="253"/>
      <c r="B1996" s="556"/>
      <c r="C1996" s="556"/>
      <c r="D1996" s="557"/>
      <c r="E1996" s="557"/>
      <c r="F1996" s="554"/>
      <c r="G1996" s="554"/>
      <c r="H1996" s="554"/>
      <c r="I1996" s="554"/>
      <c r="J1996" s="589"/>
      <c r="K1996" s="555"/>
      <c r="L1996" s="558"/>
      <c r="M1996" s="558"/>
      <c r="N1996" s="756"/>
    </row>
    <row r="1997" spans="1:14" s="107" customFormat="1" ht="15" customHeight="1">
      <c r="A1997" s="253"/>
      <c r="B1997" s="253"/>
      <c r="C1997" s="253"/>
      <c r="D1997" s="309"/>
      <c r="E1997" s="321"/>
      <c r="F1997" s="227"/>
      <c r="G1997" s="227"/>
      <c r="H1997" s="233"/>
      <c r="I1997" s="227" t="s">
        <v>1773</v>
      </c>
      <c r="J1997" s="579">
        <f>SUM(J1992:J1995)</f>
        <v>15000</v>
      </c>
      <c r="K1997" s="579">
        <f>SUM(K1992:K1995)</f>
        <v>0</v>
      </c>
      <c r="L1997" s="579">
        <f>SUM(L1992:L1995)</f>
        <v>25142</v>
      </c>
      <c r="M1997" s="579">
        <f>SUM(M1992:M1995)</f>
        <v>20050</v>
      </c>
      <c r="N1997" s="746">
        <f>M1997/L1997*100</f>
        <v>79.74703683080105</v>
      </c>
    </row>
    <row r="1998" spans="1:14" ht="9" customHeight="1">
      <c r="A1998" s="253"/>
      <c r="B1998" s="556"/>
      <c r="C1998" s="556"/>
      <c r="D1998" s="557"/>
      <c r="E1998" s="557"/>
      <c r="F1998" s="554"/>
      <c r="G1998" s="554"/>
      <c r="H1998" s="554"/>
      <c r="I1998" s="554"/>
      <c r="J1998" s="589"/>
      <c r="K1998" s="555"/>
      <c r="L1998" s="558"/>
      <c r="M1998" s="558"/>
      <c r="N1998" s="756"/>
    </row>
    <row r="1999" spans="1:14" ht="15" customHeight="1">
      <c r="A1999" s="253">
        <v>153</v>
      </c>
      <c r="B1999" s="270"/>
      <c r="C1999" s="86">
        <v>1</v>
      </c>
      <c r="D1999" s="309"/>
      <c r="E1999" s="178"/>
      <c r="F1999" s="225" t="s">
        <v>1571</v>
      </c>
      <c r="G1999" s="287"/>
      <c r="H1999" s="167"/>
      <c r="I1999" s="139"/>
      <c r="J1999" s="575"/>
      <c r="K1999" s="342"/>
      <c r="L1999" s="342"/>
      <c r="M1999" s="342"/>
      <c r="N1999" s="742"/>
    </row>
    <row r="2000" spans="1:14" ht="15" customHeight="1">
      <c r="A2000" s="253"/>
      <c r="B2000" s="270"/>
      <c r="C2000" s="86"/>
      <c r="D2000" s="626">
        <v>2</v>
      </c>
      <c r="E2000" s="178"/>
      <c r="F2000" s="225"/>
      <c r="G2000" s="287"/>
      <c r="H2000" s="167" t="s">
        <v>1771</v>
      </c>
      <c r="I2000" s="142"/>
      <c r="J2000" s="590"/>
      <c r="K2000" s="350"/>
      <c r="L2000" s="350"/>
      <c r="M2000" s="350"/>
      <c r="N2000" s="757"/>
    </row>
    <row r="2001" spans="1:14" ht="15" customHeight="1">
      <c r="A2001" s="253"/>
      <c r="B2001" s="270"/>
      <c r="C2001" s="86"/>
      <c r="D2001" s="309"/>
      <c r="E2001" s="178">
        <v>1</v>
      </c>
      <c r="F2001" s="225"/>
      <c r="G2001" s="287"/>
      <c r="H2001" s="167"/>
      <c r="I2001" s="142" t="s">
        <v>1772</v>
      </c>
      <c r="J2001" s="562">
        <v>5000</v>
      </c>
      <c r="K2001" s="555">
        <v>18115</v>
      </c>
      <c r="L2001" s="330">
        <v>23115</v>
      </c>
      <c r="M2001" s="330">
        <v>14489</v>
      </c>
      <c r="N2001" s="735">
        <f>M2001/L2001*100</f>
        <v>62.682240969067706</v>
      </c>
    </row>
    <row r="2002" spans="1:14" ht="8.25" customHeight="1">
      <c r="A2002" s="253"/>
      <c r="B2002" s="270"/>
      <c r="C2002" s="86"/>
      <c r="D2002" s="309"/>
      <c r="E2002" s="178"/>
      <c r="F2002" s="225"/>
      <c r="G2002" s="287"/>
      <c r="H2002" s="167"/>
      <c r="I2002" s="142"/>
      <c r="J2002" s="590"/>
      <c r="K2002" s="350"/>
      <c r="L2002" s="201"/>
      <c r="M2002" s="201"/>
      <c r="N2002" s="744"/>
    </row>
    <row r="2003" spans="1:14" s="107" customFormat="1" ht="15" customHeight="1">
      <c r="A2003" s="253"/>
      <c r="B2003" s="253"/>
      <c r="C2003" s="253"/>
      <c r="D2003" s="309"/>
      <c r="E2003" s="321"/>
      <c r="F2003" s="234"/>
      <c r="G2003" s="234"/>
      <c r="H2003" s="327"/>
      <c r="I2003" s="227" t="s">
        <v>1773</v>
      </c>
      <c r="J2003" s="591">
        <f>SUM(J1999:J2002)</f>
        <v>5000</v>
      </c>
      <c r="K2003" s="591">
        <f>SUM(K1999:K2002)</f>
        <v>18115</v>
      </c>
      <c r="L2003" s="591">
        <f>SUM(L1999:L2002)</f>
        <v>23115</v>
      </c>
      <c r="M2003" s="591">
        <f>SUM(M1999:M2002)</f>
        <v>14489</v>
      </c>
      <c r="N2003" s="746">
        <f>M2003/L2003*100</f>
        <v>62.682240969067706</v>
      </c>
    </row>
    <row r="2004" spans="1:14" ht="11.25" customHeight="1">
      <c r="A2004" s="253"/>
      <c r="B2004" s="270"/>
      <c r="C2004" s="86"/>
      <c r="D2004" s="309"/>
      <c r="E2004" s="178"/>
      <c r="F2004" s="225"/>
      <c r="G2004" s="287"/>
      <c r="H2004" s="166"/>
      <c r="I2004" s="140"/>
      <c r="J2004" s="587"/>
      <c r="K2004" s="349"/>
      <c r="L2004" s="349"/>
      <c r="M2004" s="349"/>
      <c r="N2004" s="754"/>
    </row>
    <row r="2005" spans="1:14" ht="15" customHeight="1">
      <c r="A2005" s="253">
        <v>154</v>
      </c>
      <c r="B2005" s="270"/>
      <c r="C2005" s="86">
        <v>1</v>
      </c>
      <c r="D2005" s="309"/>
      <c r="E2005" s="178"/>
      <c r="F2005" s="225" t="s">
        <v>1627</v>
      </c>
      <c r="G2005" s="287"/>
      <c r="H2005" s="167"/>
      <c r="I2005" s="139"/>
      <c r="J2005" s="575"/>
      <c r="K2005" s="342"/>
      <c r="L2005" s="342"/>
      <c r="M2005" s="342"/>
      <c r="N2005" s="742"/>
    </row>
    <row r="2006" spans="1:14" ht="15" customHeight="1">
      <c r="A2006" s="253"/>
      <c r="B2006" s="556"/>
      <c r="C2006" s="556"/>
      <c r="D2006" s="309">
        <v>1</v>
      </c>
      <c r="E2006" s="178"/>
      <c r="F2006" s="225"/>
      <c r="G2006" s="287"/>
      <c r="H2006" s="162" t="s">
        <v>1761</v>
      </c>
      <c r="I2006" s="140"/>
      <c r="J2006" s="589"/>
      <c r="K2006" s="555"/>
      <c r="L2006" s="555"/>
      <c r="M2006" s="555"/>
      <c r="N2006" s="756"/>
    </row>
    <row r="2007" spans="1:14" ht="15" customHeight="1">
      <c r="A2007" s="253"/>
      <c r="B2007" s="556"/>
      <c r="C2007" s="556"/>
      <c r="D2007" s="309"/>
      <c r="E2007" s="178">
        <v>3</v>
      </c>
      <c r="F2007" s="225"/>
      <c r="G2007" s="287"/>
      <c r="H2007" s="162"/>
      <c r="I2007" s="139" t="s">
        <v>1764</v>
      </c>
      <c r="J2007" s="589"/>
      <c r="K2007" s="555"/>
      <c r="L2007" s="562">
        <v>488</v>
      </c>
      <c r="M2007" s="562">
        <v>488</v>
      </c>
      <c r="N2007" s="735">
        <f>M2007/L2007*100</f>
        <v>100</v>
      </c>
    </row>
    <row r="2008" spans="1:14" ht="15" customHeight="1">
      <c r="A2008" s="253"/>
      <c r="B2008" s="270"/>
      <c r="C2008" s="86"/>
      <c r="D2008" s="626">
        <v>2</v>
      </c>
      <c r="E2008" s="178"/>
      <c r="F2008" s="225"/>
      <c r="G2008" s="287"/>
      <c r="H2008" s="167" t="s">
        <v>1771</v>
      </c>
      <c r="I2008" s="142"/>
      <c r="J2008" s="590"/>
      <c r="K2008" s="350"/>
      <c r="L2008" s="350"/>
      <c r="M2008" s="350"/>
      <c r="N2008" s="757"/>
    </row>
    <row r="2009" spans="1:14" ht="15" customHeight="1">
      <c r="A2009" s="253"/>
      <c r="B2009" s="270"/>
      <c r="C2009" s="86"/>
      <c r="D2009" s="309"/>
      <c r="E2009" s="178">
        <v>1</v>
      </c>
      <c r="F2009" s="225"/>
      <c r="G2009" s="287"/>
      <c r="H2009" s="167"/>
      <c r="I2009" s="142" t="s">
        <v>1772</v>
      </c>
      <c r="J2009" s="575">
        <v>15000</v>
      </c>
      <c r="K2009" s="350">
        <v>14714</v>
      </c>
      <c r="L2009" s="330">
        <v>13349</v>
      </c>
      <c r="M2009" s="330">
        <v>13299</v>
      </c>
      <c r="N2009" s="735">
        <f>M2009/L2009*100</f>
        <v>99.62544010787326</v>
      </c>
    </row>
    <row r="2010" spans="1:14" ht="15.75" customHeight="1">
      <c r="A2010" s="253"/>
      <c r="B2010" s="270"/>
      <c r="C2010" s="86"/>
      <c r="D2010" s="309"/>
      <c r="E2010" s="178"/>
      <c r="F2010" s="225"/>
      <c r="G2010" s="287"/>
      <c r="H2010" s="167"/>
      <c r="I2010" s="142"/>
      <c r="J2010" s="590"/>
      <c r="K2010" s="350"/>
      <c r="L2010" s="201"/>
      <c r="M2010" s="201"/>
      <c r="N2010" s="744"/>
    </row>
    <row r="2011" spans="1:14" s="107" customFormat="1" ht="15" customHeight="1">
      <c r="A2011" s="253"/>
      <c r="B2011" s="253"/>
      <c r="C2011" s="253"/>
      <c r="D2011" s="309"/>
      <c r="E2011" s="321"/>
      <c r="F2011" s="234"/>
      <c r="G2011" s="234"/>
      <c r="H2011" s="327"/>
      <c r="I2011" s="227" t="s">
        <v>1773</v>
      </c>
      <c r="J2011" s="591">
        <f>SUM(J2004:J2009)</f>
        <v>15000</v>
      </c>
      <c r="K2011" s="591">
        <f>SUM(K2004:K2009)</f>
        <v>14714</v>
      </c>
      <c r="L2011" s="591">
        <f>SUM(L2004:L2009)</f>
        <v>13837</v>
      </c>
      <c r="M2011" s="591">
        <f>SUM(M2004:M2009)</f>
        <v>13787</v>
      </c>
      <c r="N2011" s="746">
        <f>M2011/L2011*100</f>
        <v>99.63864999638649</v>
      </c>
    </row>
    <row r="2012" spans="1:14" ht="12.75" customHeight="1">
      <c r="A2012" s="253"/>
      <c r="B2012" s="270"/>
      <c r="C2012" s="86"/>
      <c r="D2012" s="309"/>
      <c r="E2012" s="178"/>
      <c r="F2012" s="225"/>
      <c r="G2012" s="287"/>
      <c r="H2012" s="166"/>
      <c r="I2012" s="140"/>
      <c r="J2012" s="587"/>
      <c r="K2012" s="349"/>
      <c r="L2012" s="349"/>
      <c r="M2012" s="349"/>
      <c r="N2012" s="754"/>
    </row>
    <row r="2013" spans="1:14" ht="17.25" customHeight="1">
      <c r="A2013" s="253">
        <v>155</v>
      </c>
      <c r="B2013" s="270">
        <v>1</v>
      </c>
      <c r="C2013" s="86">
        <v>1</v>
      </c>
      <c r="D2013" s="309"/>
      <c r="E2013" s="178"/>
      <c r="F2013" s="225" t="s">
        <v>1911</v>
      </c>
      <c r="G2013" s="287"/>
      <c r="H2013" s="167"/>
      <c r="I2013" s="139"/>
      <c r="J2013" s="575"/>
      <c r="K2013" s="342"/>
      <c r="L2013" s="342"/>
      <c r="M2013" s="342"/>
      <c r="N2013" s="742"/>
    </row>
    <row r="2014" spans="1:14" ht="17.25" customHeight="1">
      <c r="A2014" s="253"/>
      <c r="B2014" s="270"/>
      <c r="C2014" s="86"/>
      <c r="D2014" s="626">
        <v>2</v>
      </c>
      <c r="E2014" s="178"/>
      <c r="F2014" s="225"/>
      <c r="G2014" s="287"/>
      <c r="H2014" s="167" t="s">
        <v>1771</v>
      </c>
      <c r="I2014" s="142"/>
      <c r="J2014" s="590"/>
      <c r="K2014" s="350"/>
      <c r="L2014" s="350"/>
      <c r="M2014" s="350"/>
      <c r="N2014" s="757"/>
    </row>
    <row r="2015" spans="1:14" ht="17.25" customHeight="1">
      <c r="A2015" s="253"/>
      <c r="B2015" s="270"/>
      <c r="C2015" s="86"/>
      <c r="D2015" s="309"/>
      <c r="E2015" s="178">
        <v>1</v>
      </c>
      <c r="F2015" s="225"/>
      <c r="G2015" s="287"/>
      <c r="H2015" s="167"/>
      <c r="I2015" s="142" t="s">
        <v>1772</v>
      </c>
      <c r="J2015" s="590">
        <v>73000</v>
      </c>
      <c r="K2015" s="350">
        <v>203</v>
      </c>
      <c r="L2015" s="330">
        <v>9333</v>
      </c>
      <c r="M2015" s="330"/>
      <c r="N2015" s="735"/>
    </row>
    <row r="2016" spans="1:14" ht="17.25" customHeight="1">
      <c r="A2016" s="253"/>
      <c r="B2016" s="270"/>
      <c r="C2016" s="86"/>
      <c r="D2016" s="309"/>
      <c r="E2016" s="178"/>
      <c r="F2016" s="225"/>
      <c r="G2016" s="287"/>
      <c r="H2016" s="167"/>
      <c r="I2016" s="142"/>
      <c r="J2016" s="677"/>
      <c r="K2016" s="678"/>
      <c r="L2016" s="679"/>
      <c r="M2016" s="679"/>
      <c r="N2016" s="758"/>
    </row>
    <row r="2017" spans="1:14" s="107" customFormat="1" ht="14.25" customHeight="1">
      <c r="A2017" s="253"/>
      <c r="B2017" s="253"/>
      <c r="C2017" s="253"/>
      <c r="D2017" s="309"/>
      <c r="E2017" s="321"/>
      <c r="F2017" s="234"/>
      <c r="G2017" s="234"/>
      <c r="H2017" s="327"/>
      <c r="I2017" s="289" t="s">
        <v>1791</v>
      </c>
      <c r="J2017" s="394">
        <f>SUM(J2015:J2016)</f>
        <v>73000</v>
      </c>
      <c r="K2017" s="394">
        <f>SUM(K2015:K2016)</f>
        <v>203</v>
      </c>
      <c r="L2017" s="394">
        <f>SUM(L2015:L2016)</f>
        <v>9333</v>
      </c>
      <c r="M2017" s="676"/>
      <c r="N2017" s="759"/>
    </row>
    <row r="2018" spans="1:14" ht="11.25" customHeight="1">
      <c r="A2018" s="253"/>
      <c r="B2018" s="270"/>
      <c r="C2018" s="86"/>
      <c r="D2018" s="309"/>
      <c r="E2018" s="178"/>
      <c r="F2018" s="225"/>
      <c r="G2018" s="287"/>
      <c r="H2018" s="167"/>
      <c r="I2018" s="142"/>
      <c r="J2018" s="590"/>
      <c r="K2018" s="350"/>
      <c r="L2018" s="330"/>
      <c r="M2018" s="330"/>
      <c r="N2018" s="735"/>
    </row>
    <row r="2019" spans="1:14" ht="17.25" customHeight="1">
      <c r="A2019" s="253"/>
      <c r="B2019" s="270">
        <v>2</v>
      </c>
      <c r="C2019" s="86"/>
      <c r="D2019" s="309"/>
      <c r="E2019" s="178"/>
      <c r="F2019" s="225" t="s">
        <v>507</v>
      </c>
      <c r="G2019" s="287"/>
      <c r="H2019" s="167"/>
      <c r="I2019" s="139"/>
      <c r="J2019" s="575"/>
      <c r="K2019" s="342"/>
      <c r="L2019" s="342"/>
      <c r="M2019" s="342"/>
      <c r="N2019" s="742"/>
    </row>
    <row r="2020" spans="1:14" ht="17.25" customHeight="1">
      <c r="A2020" s="253"/>
      <c r="B2020" s="270"/>
      <c r="C2020" s="86"/>
      <c r="D2020" s="626">
        <v>2</v>
      </c>
      <c r="E2020" s="178"/>
      <c r="F2020" s="225"/>
      <c r="G2020" s="287"/>
      <c r="H2020" s="167" t="s">
        <v>1771</v>
      </c>
      <c r="I2020" s="142"/>
      <c r="J2020" s="590"/>
      <c r="K2020" s="350"/>
      <c r="L2020" s="350"/>
      <c r="M2020" s="350"/>
      <c r="N2020" s="735"/>
    </row>
    <row r="2021" spans="1:14" ht="17.25" customHeight="1">
      <c r="A2021" s="253"/>
      <c r="B2021" s="270"/>
      <c r="C2021" s="86"/>
      <c r="D2021" s="309"/>
      <c r="E2021" s="178">
        <v>1</v>
      </c>
      <c r="F2021" s="225"/>
      <c r="G2021" s="287"/>
      <c r="H2021" s="167"/>
      <c r="I2021" s="142" t="s">
        <v>1772</v>
      </c>
      <c r="J2021" s="590"/>
      <c r="K2021" s="350">
        <v>203</v>
      </c>
      <c r="L2021" s="330">
        <v>714</v>
      </c>
      <c r="M2021" s="330">
        <v>714</v>
      </c>
      <c r="N2021" s="735">
        <f>M2021/L2021*100</f>
        <v>100</v>
      </c>
    </row>
    <row r="2022" spans="1:14" ht="14.25" customHeight="1">
      <c r="A2022" s="253"/>
      <c r="B2022" s="270"/>
      <c r="C2022" s="86"/>
      <c r="D2022" s="309"/>
      <c r="E2022" s="178"/>
      <c r="F2022" s="225"/>
      <c r="G2022" s="287"/>
      <c r="H2022" s="167"/>
      <c r="I2022" s="142"/>
      <c r="J2022" s="590"/>
      <c r="K2022" s="350"/>
      <c r="L2022" s="201"/>
      <c r="M2022" s="201"/>
      <c r="N2022" s="744"/>
    </row>
    <row r="2023" spans="1:14" s="107" customFormat="1" ht="14.25" customHeight="1">
      <c r="A2023" s="253"/>
      <c r="B2023" s="253"/>
      <c r="C2023" s="253"/>
      <c r="D2023" s="309"/>
      <c r="E2023" s="321"/>
      <c r="F2023" s="234"/>
      <c r="G2023" s="234"/>
      <c r="H2023" s="327"/>
      <c r="I2023" s="289" t="s">
        <v>1791</v>
      </c>
      <c r="J2023" s="394"/>
      <c r="K2023" s="394">
        <f>SUM(K2020:K2022)</f>
        <v>203</v>
      </c>
      <c r="L2023" s="394">
        <f>SUM(L2020:L2022)</f>
        <v>714</v>
      </c>
      <c r="M2023" s="394">
        <f>SUM(M2020:M2022)</f>
        <v>714</v>
      </c>
      <c r="N2023" s="760">
        <f>M2023/L2023*100</f>
        <v>100</v>
      </c>
    </row>
    <row r="2024" spans="1:14" s="107" customFormat="1" ht="14.25" customHeight="1">
      <c r="A2024" s="253"/>
      <c r="B2024" s="253"/>
      <c r="C2024" s="253"/>
      <c r="D2024" s="309"/>
      <c r="E2024" s="321"/>
      <c r="F2024" s="225"/>
      <c r="G2024" s="225"/>
      <c r="H2024" s="680"/>
      <c r="I2024" s="287"/>
      <c r="J2024" s="681"/>
      <c r="K2024" s="681"/>
      <c r="L2024" s="681"/>
      <c r="M2024" s="681"/>
      <c r="N2024" s="761"/>
    </row>
    <row r="2025" spans="1:14" ht="17.25" customHeight="1">
      <c r="A2025" s="253"/>
      <c r="B2025" s="270">
        <v>3</v>
      </c>
      <c r="C2025" s="86"/>
      <c r="D2025" s="309"/>
      <c r="E2025" s="178"/>
      <c r="F2025" s="225" t="s">
        <v>508</v>
      </c>
      <c r="G2025" s="287"/>
      <c r="H2025" s="167"/>
      <c r="I2025" s="139"/>
      <c r="J2025" s="575"/>
      <c r="K2025" s="342"/>
      <c r="L2025" s="342"/>
      <c r="M2025" s="342"/>
      <c r="N2025" s="742"/>
    </row>
    <row r="2026" spans="1:14" ht="17.25" customHeight="1">
      <c r="A2026" s="253"/>
      <c r="B2026" s="270"/>
      <c r="C2026" s="86"/>
      <c r="D2026" s="626">
        <v>2</v>
      </c>
      <c r="E2026" s="178"/>
      <c r="F2026" s="225"/>
      <c r="G2026" s="287"/>
      <c r="H2026" s="167" t="s">
        <v>1771</v>
      </c>
      <c r="I2026" s="142"/>
      <c r="J2026" s="590"/>
      <c r="K2026" s="350"/>
      <c r="L2026" s="350"/>
      <c r="M2026" s="350"/>
      <c r="N2026" s="757"/>
    </row>
    <row r="2027" spans="1:14" ht="17.25" customHeight="1">
      <c r="A2027" s="253"/>
      <c r="B2027" s="270"/>
      <c r="C2027" s="86"/>
      <c r="D2027" s="309"/>
      <c r="E2027" s="178">
        <v>1</v>
      </c>
      <c r="F2027" s="225"/>
      <c r="G2027" s="287"/>
      <c r="H2027" s="167"/>
      <c r="I2027" s="142" t="s">
        <v>1772</v>
      </c>
      <c r="J2027" s="590"/>
      <c r="K2027" s="350">
        <v>203</v>
      </c>
      <c r="L2027" s="330">
        <v>20728</v>
      </c>
      <c r="M2027" s="330">
        <v>20245</v>
      </c>
      <c r="N2027" s="735">
        <f>M2027/L2027*100</f>
        <v>97.66981860285604</v>
      </c>
    </row>
    <row r="2028" spans="1:14" ht="17.25" customHeight="1">
      <c r="A2028" s="253"/>
      <c r="B2028" s="270"/>
      <c r="C2028" s="86"/>
      <c r="D2028" s="309"/>
      <c r="E2028" s="178">
        <v>3</v>
      </c>
      <c r="F2028" s="225"/>
      <c r="G2028" s="287"/>
      <c r="H2028" s="167"/>
      <c r="I2028" s="142" t="s">
        <v>1894</v>
      </c>
      <c r="J2028" s="590"/>
      <c r="K2028" s="350">
        <v>203</v>
      </c>
      <c r="L2028" s="330">
        <v>880</v>
      </c>
      <c r="M2028" s="330">
        <v>880</v>
      </c>
      <c r="N2028" s="735">
        <f>M2028/L2028*100</f>
        <v>100</v>
      </c>
    </row>
    <row r="2029" spans="1:14" ht="7.5" customHeight="1">
      <c r="A2029" s="253"/>
      <c r="B2029" s="270"/>
      <c r="C2029" s="86"/>
      <c r="D2029" s="309"/>
      <c r="E2029" s="178"/>
      <c r="F2029" s="225"/>
      <c r="G2029" s="287"/>
      <c r="H2029" s="167"/>
      <c r="I2029" s="142"/>
      <c r="J2029" s="590"/>
      <c r="K2029" s="350"/>
      <c r="L2029" s="201"/>
      <c r="M2029" s="201"/>
      <c r="N2029" s="744"/>
    </row>
    <row r="2030" spans="1:14" s="107" customFormat="1" ht="14.25" customHeight="1">
      <c r="A2030" s="253"/>
      <c r="B2030" s="253"/>
      <c r="C2030" s="253"/>
      <c r="D2030" s="309"/>
      <c r="E2030" s="321"/>
      <c r="F2030" s="234"/>
      <c r="G2030" s="234"/>
      <c r="H2030" s="327"/>
      <c r="I2030" s="289" t="s">
        <v>1791</v>
      </c>
      <c r="J2030" s="394"/>
      <c r="K2030" s="394">
        <f>SUM(K2026:K2029)</f>
        <v>406</v>
      </c>
      <c r="L2030" s="394">
        <f>SUM(L2026:L2029)</f>
        <v>21608</v>
      </c>
      <c r="M2030" s="394">
        <f>SUM(M2026:M2029)</f>
        <v>21125</v>
      </c>
      <c r="N2030" s="760">
        <f>M2030/L2030*100</f>
        <v>97.76471677156609</v>
      </c>
    </row>
    <row r="2031" spans="1:14" s="107" customFormat="1" ht="7.5" customHeight="1">
      <c r="A2031" s="253"/>
      <c r="B2031" s="253"/>
      <c r="C2031" s="253"/>
      <c r="D2031" s="309"/>
      <c r="E2031" s="321"/>
      <c r="F2031" s="225"/>
      <c r="G2031" s="225"/>
      <c r="H2031" s="680"/>
      <c r="I2031" s="287"/>
      <c r="J2031" s="681"/>
      <c r="K2031" s="681"/>
      <c r="L2031" s="681"/>
      <c r="M2031" s="681"/>
      <c r="N2031" s="761"/>
    </row>
    <row r="2032" spans="1:14" ht="17.25" customHeight="1">
      <c r="A2032" s="253"/>
      <c r="B2032" s="270">
        <v>4</v>
      </c>
      <c r="C2032" s="86"/>
      <c r="D2032" s="309"/>
      <c r="E2032" s="178"/>
      <c r="F2032" s="225" t="s">
        <v>509</v>
      </c>
      <c r="G2032" s="287"/>
      <c r="H2032" s="167"/>
      <c r="I2032" s="139"/>
      <c r="J2032" s="575"/>
      <c r="K2032" s="342"/>
      <c r="L2032" s="342"/>
      <c r="M2032" s="342"/>
      <c r="N2032" s="742"/>
    </row>
    <row r="2033" spans="1:14" ht="17.25" customHeight="1">
      <c r="A2033" s="253"/>
      <c r="B2033" s="270"/>
      <c r="C2033" s="86"/>
      <c r="D2033" s="626">
        <v>2</v>
      </c>
      <c r="E2033" s="178"/>
      <c r="F2033" s="225"/>
      <c r="G2033" s="287"/>
      <c r="H2033" s="167" t="s">
        <v>1771</v>
      </c>
      <c r="I2033" s="142"/>
      <c r="J2033" s="590"/>
      <c r="K2033" s="350"/>
      <c r="L2033" s="350"/>
      <c r="M2033" s="350"/>
      <c r="N2033" s="757"/>
    </row>
    <row r="2034" spans="1:14" ht="17.25" customHeight="1">
      <c r="A2034" s="253"/>
      <c r="B2034" s="270"/>
      <c r="C2034" s="86"/>
      <c r="D2034" s="309"/>
      <c r="E2034" s="178">
        <v>1</v>
      </c>
      <c r="F2034" s="225"/>
      <c r="G2034" s="287"/>
      <c r="H2034" s="167"/>
      <c r="I2034" s="142" t="s">
        <v>1772</v>
      </c>
      <c r="J2034" s="590"/>
      <c r="K2034" s="350">
        <v>203</v>
      </c>
      <c r="L2034" s="330">
        <v>11327</v>
      </c>
      <c r="M2034" s="330">
        <v>11327</v>
      </c>
      <c r="N2034" s="735">
        <f>M2034/L2034*100</f>
        <v>100</v>
      </c>
    </row>
    <row r="2035" spans="1:14" ht="9.75" customHeight="1">
      <c r="A2035" s="253"/>
      <c r="B2035" s="270"/>
      <c r="C2035" s="86"/>
      <c r="D2035" s="309"/>
      <c r="E2035" s="178"/>
      <c r="F2035" s="225"/>
      <c r="G2035" s="287"/>
      <c r="H2035" s="167"/>
      <c r="I2035" s="142"/>
      <c r="J2035" s="590"/>
      <c r="K2035" s="350"/>
      <c r="L2035" s="201"/>
      <c r="M2035" s="201"/>
      <c r="N2035" s="744"/>
    </row>
    <row r="2036" spans="1:14" s="107" customFormat="1" ht="14.25" customHeight="1">
      <c r="A2036" s="253"/>
      <c r="B2036" s="253"/>
      <c r="C2036" s="253"/>
      <c r="D2036" s="309"/>
      <c r="E2036" s="321"/>
      <c r="F2036" s="234"/>
      <c r="G2036" s="234"/>
      <c r="H2036" s="327"/>
      <c r="I2036" s="289" t="s">
        <v>1791</v>
      </c>
      <c r="J2036" s="394"/>
      <c r="K2036" s="394">
        <f>SUM(K2033:K2035)</f>
        <v>203</v>
      </c>
      <c r="L2036" s="394">
        <f>SUM(L2033:L2035)</f>
        <v>11327</v>
      </c>
      <c r="M2036" s="394">
        <f>SUM(M2033:M2035)</f>
        <v>11327</v>
      </c>
      <c r="N2036" s="760">
        <f>M2036/L2036*100</f>
        <v>100</v>
      </c>
    </row>
    <row r="2037" spans="1:14" s="107" customFormat="1" ht="10.5" customHeight="1">
      <c r="A2037" s="253"/>
      <c r="B2037" s="253"/>
      <c r="C2037" s="253"/>
      <c r="D2037" s="309"/>
      <c r="E2037" s="321"/>
      <c r="F2037" s="225"/>
      <c r="G2037" s="225"/>
      <c r="H2037" s="680"/>
      <c r="I2037" s="287"/>
      <c r="J2037" s="618"/>
      <c r="K2037" s="618"/>
      <c r="L2037" s="618"/>
      <c r="M2037" s="618"/>
      <c r="N2037" s="762"/>
    </row>
    <row r="2038" spans="1:14" ht="17.25" customHeight="1">
      <c r="A2038" s="253"/>
      <c r="B2038" s="270">
        <v>5</v>
      </c>
      <c r="C2038" s="86"/>
      <c r="D2038" s="309"/>
      <c r="E2038" s="178"/>
      <c r="F2038" s="225" t="s">
        <v>510</v>
      </c>
      <c r="G2038" s="287"/>
      <c r="H2038" s="167"/>
      <c r="I2038" s="139"/>
      <c r="J2038" s="575"/>
      <c r="K2038" s="342"/>
      <c r="L2038" s="342"/>
      <c r="M2038" s="342"/>
      <c r="N2038" s="742"/>
    </row>
    <row r="2039" spans="1:14" ht="17.25" customHeight="1">
      <c r="A2039" s="253"/>
      <c r="B2039" s="270"/>
      <c r="C2039" s="86"/>
      <c r="D2039" s="626">
        <v>2</v>
      </c>
      <c r="E2039" s="178"/>
      <c r="F2039" s="225"/>
      <c r="G2039" s="287"/>
      <c r="H2039" s="167" t="s">
        <v>1771</v>
      </c>
      <c r="I2039" s="142"/>
      <c r="J2039" s="590"/>
      <c r="K2039" s="350"/>
      <c r="L2039" s="350"/>
      <c r="M2039" s="350"/>
      <c r="N2039" s="757"/>
    </row>
    <row r="2040" spans="1:14" ht="17.25" customHeight="1">
      <c r="A2040" s="253"/>
      <c r="B2040" s="270"/>
      <c r="C2040" s="86"/>
      <c r="D2040" s="309"/>
      <c r="E2040" s="178">
        <v>1</v>
      </c>
      <c r="F2040" s="225"/>
      <c r="G2040" s="287"/>
      <c r="H2040" s="167"/>
      <c r="I2040" s="142" t="s">
        <v>1772</v>
      </c>
      <c r="J2040" s="590"/>
      <c r="K2040" s="350">
        <v>203</v>
      </c>
      <c r="L2040" s="330">
        <v>954</v>
      </c>
      <c r="M2040" s="330">
        <v>954</v>
      </c>
      <c r="N2040" s="735">
        <f>M2040/L2040*100</f>
        <v>100</v>
      </c>
    </row>
    <row r="2041" spans="1:14" ht="14.25" customHeight="1">
      <c r="A2041" s="253"/>
      <c r="B2041" s="270"/>
      <c r="C2041" s="86"/>
      <c r="D2041" s="309"/>
      <c r="E2041" s="178"/>
      <c r="F2041" s="225"/>
      <c r="G2041" s="287"/>
      <c r="H2041" s="167"/>
      <c r="I2041" s="142"/>
      <c r="J2041" s="590"/>
      <c r="K2041" s="350"/>
      <c r="L2041" s="201"/>
      <c r="M2041" s="201"/>
      <c r="N2041" s="744"/>
    </row>
    <row r="2042" spans="1:14" s="107" customFormat="1" ht="14.25" customHeight="1">
      <c r="A2042" s="253"/>
      <c r="B2042" s="253"/>
      <c r="C2042" s="253"/>
      <c r="D2042" s="309"/>
      <c r="E2042" s="321"/>
      <c r="F2042" s="234"/>
      <c r="G2042" s="234"/>
      <c r="H2042" s="327"/>
      <c r="I2042" s="289" t="s">
        <v>1791</v>
      </c>
      <c r="J2042" s="394"/>
      <c r="K2042" s="394">
        <f>SUM(K2039:K2041)</f>
        <v>203</v>
      </c>
      <c r="L2042" s="394">
        <f>SUM(L2039:L2041)</f>
        <v>954</v>
      </c>
      <c r="M2042" s="394">
        <f>SUM(M2039:M2041)</f>
        <v>954</v>
      </c>
      <c r="N2042" s="760">
        <f>M2042/L2042*100</f>
        <v>100</v>
      </c>
    </row>
    <row r="2043" spans="1:14" s="107" customFormat="1" ht="7.5" customHeight="1">
      <c r="A2043" s="253"/>
      <c r="B2043" s="253"/>
      <c r="C2043" s="253"/>
      <c r="D2043" s="309"/>
      <c r="E2043" s="321"/>
      <c r="F2043" s="225"/>
      <c r="G2043" s="225"/>
      <c r="H2043" s="680"/>
      <c r="I2043" s="287"/>
      <c r="J2043" s="618"/>
      <c r="K2043" s="618"/>
      <c r="L2043" s="618"/>
      <c r="M2043" s="618"/>
      <c r="N2043" s="762"/>
    </row>
    <row r="2044" spans="1:14" ht="17.25" customHeight="1">
      <c r="A2044" s="253"/>
      <c r="B2044" s="270">
        <v>6</v>
      </c>
      <c r="C2044" s="86"/>
      <c r="D2044" s="309"/>
      <c r="E2044" s="178"/>
      <c r="F2044" s="225" t="s">
        <v>511</v>
      </c>
      <c r="G2044" s="287"/>
      <c r="H2044" s="167"/>
      <c r="I2044" s="139"/>
      <c r="J2044" s="575"/>
      <c r="K2044" s="342"/>
      <c r="L2044" s="342"/>
      <c r="M2044" s="342"/>
      <c r="N2044" s="742"/>
    </row>
    <row r="2045" spans="1:14" ht="17.25" customHeight="1">
      <c r="A2045" s="253"/>
      <c r="B2045" s="270"/>
      <c r="C2045" s="86"/>
      <c r="D2045" s="626">
        <v>2</v>
      </c>
      <c r="E2045" s="178"/>
      <c r="F2045" s="225"/>
      <c r="G2045" s="287"/>
      <c r="H2045" s="167" t="s">
        <v>1771</v>
      </c>
      <c r="I2045" s="142"/>
      <c r="J2045" s="590"/>
      <c r="K2045" s="350"/>
      <c r="L2045" s="350"/>
      <c r="M2045" s="350"/>
      <c r="N2045" s="757"/>
    </row>
    <row r="2046" spans="1:14" ht="17.25" customHeight="1">
      <c r="A2046" s="253"/>
      <c r="B2046" s="270"/>
      <c r="C2046" s="86"/>
      <c r="D2046" s="309"/>
      <c r="E2046" s="178">
        <v>1</v>
      </c>
      <c r="F2046" s="225"/>
      <c r="G2046" s="287"/>
      <c r="H2046" s="167"/>
      <c r="I2046" s="142" t="s">
        <v>1772</v>
      </c>
      <c r="J2046" s="590"/>
      <c r="K2046" s="350">
        <v>203</v>
      </c>
      <c r="L2046" s="330">
        <v>3060</v>
      </c>
      <c r="M2046" s="330">
        <v>3060</v>
      </c>
      <c r="N2046" s="735">
        <f>M2046/L2046*100</f>
        <v>100</v>
      </c>
    </row>
    <row r="2047" spans="1:14" ht="15" customHeight="1">
      <c r="A2047" s="253"/>
      <c r="B2047" s="270"/>
      <c r="C2047" s="86"/>
      <c r="D2047" s="309"/>
      <c r="E2047" s="178"/>
      <c r="F2047" s="225"/>
      <c r="G2047" s="287"/>
      <c r="H2047" s="167"/>
      <c r="I2047" s="142"/>
      <c r="J2047" s="590"/>
      <c r="K2047" s="350"/>
      <c r="L2047" s="201"/>
      <c r="M2047" s="201"/>
      <c r="N2047" s="744"/>
    </row>
    <row r="2048" spans="1:14" s="107" customFormat="1" ht="14.25" customHeight="1">
      <c r="A2048" s="253"/>
      <c r="B2048" s="253"/>
      <c r="C2048" s="253"/>
      <c r="D2048" s="309"/>
      <c r="E2048" s="321"/>
      <c r="F2048" s="234"/>
      <c r="G2048" s="234"/>
      <c r="H2048" s="327"/>
      <c r="I2048" s="289" t="s">
        <v>1791</v>
      </c>
      <c r="J2048" s="394"/>
      <c r="K2048" s="394">
        <f>SUM(K2045:K2047)</f>
        <v>203</v>
      </c>
      <c r="L2048" s="394">
        <f>SUM(L2045:L2047)</f>
        <v>3060</v>
      </c>
      <c r="M2048" s="394">
        <f>SUM(M2045:M2047)</f>
        <v>3060</v>
      </c>
      <c r="N2048" s="760">
        <f>M2048/L2048*100</f>
        <v>100</v>
      </c>
    </row>
    <row r="2049" spans="1:14" s="107" customFormat="1" ht="15.75" customHeight="1">
      <c r="A2049" s="253"/>
      <c r="B2049" s="253"/>
      <c r="C2049" s="253"/>
      <c r="D2049" s="309"/>
      <c r="E2049" s="321"/>
      <c r="F2049" s="225"/>
      <c r="G2049" s="225"/>
      <c r="H2049" s="680"/>
      <c r="I2049" s="287"/>
      <c r="J2049" s="618"/>
      <c r="K2049" s="618"/>
      <c r="L2049" s="618"/>
      <c r="M2049" s="618"/>
      <c r="N2049" s="762"/>
    </row>
    <row r="2050" spans="1:14" ht="17.25" customHeight="1">
      <c r="A2050" s="253"/>
      <c r="B2050" s="270">
        <v>7</v>
      </c>
      <c r="C2050" s="86"/>
      <c r="D2050" s="309"/>
      <c r="E2050" s="178"/>
      <c r="F2050" s="225" t="s">
        <v>512</v>
      </c>
      <c r="G2050" s="287"/>
      <c r="H2050" s="167"/>
      <c r="I2050" s="139"/>
      <c r="J2050" s="575"/>
      <c r="K2050" s="342"/>
      <c r="L2050" s="342"/>
      <c r="M2050" s="342"/>
      <c r="N2050" s="742"/>
    </row>
    <row r="2051" spans="1:14" ht="17.25" customHeight="1">
      <c r="A2051" s="253"/>
      <c r="B2051" s="270"/>
      <c r="C2051" s="86"/>
      <c r="D2051" s="626">
        <v>2</v>
      </c>
      <c r="E2051" s="178"/>
      <c r="F2051" s="225"/>
      <c r="G2051" s="287"/>
      <c r="H2051" s="167" t="s">
        <v>1771</v>
      </c>
      <c r="I2051" s="142"/>
      <c r="J2051" s="590"/>
      <c r="K2051" s="350"/>
      <c r="L2051" s="350"/>
      <c r="M2051" s="350"/>
      <c r="N2051" s="757"/>
    </row>
    <row r="2052" spans="1:14" ht="17.25" customHeight="1">
      <c r="A2052" s="253"/>
      <c r="B2052" s="270"/>
      <c r="C2052" s="86"/>
      <c r="D2052" s="309"/>
      <c r="E2052" s="178">
        <v>1</v>
      </c>
      <c r="F2052" s="225"/>
      <c r="G2052" s="287"/>
      <c r="H2052" s="167"/>
      <c r="I2052" s="142" t="s">
        <v>1772</v>
      </c>
      <c r="J2052" s="590"/>
      <c r="K2052" s="350">
        <v>203</v>
      </c>
      <c r="L2052" s="330">
        <v>14095</v>
      </c>
      <c r="M2052" s="330">
        <v>14095</v>
      </c>
      <c r="N2052" s="735">
        <f>M2052/L2052*100</f>
        <v>100</v>
      </c>
    </row>
    <row r="2053" spans="1:14" ht="9" customHeight="1">
      <c r="A2053" s="253"/>
      <c r="B2053" s="270"/>
      <c r="C2053" s="86"/>
      <c r="D2053" s="309"/>
      <c r="E2053" s="178"/>
      <c r="F2053" s="225"/>
      <c r="G2053" s="287"/>
      <c r="H2053" s="167"/>
      <c r="I2053" s="142"/>
      <c r="J2053" s="590"/>
      <c r="K2053" s="350"/>
      <c r="L2053" s="201"/>
      <c r="M2053" s="201"/>
      <c r="N2053" s="744"/>
    </row>
    <row r="2054" spans="1:14" s="107" customFormat="1" ht="14.25" customHeight="1">
      <c r="A2054" s="253"/>
      <c r="B2054" s="253"/>
      <c r="C2054" s="253"/>
      <c r="D2054" s="309"/>
      <c r="E2054" s="321"/>
      <c r="F2054" s="234"/>
      <c r="G2054" s="234"/>
      <c r="H2054" s="327"/>
      <c r="I2054" s="289" t="s">
        <v>1791</v>
      </c>
      <c r="J2054" s="394"/>
      <c r="K2054" s="394">
        <f>SUM(K2051:K2053)</f>
        <v>203</v>
      </c>
      <c r="L2054" s="394">
        <f>SUM(L2051:L2053)</f>
        <v>14095</v>
      </c>
      <c r="M2054" s="394">
        <f>SUM(M2051:M2053)</f>
        <v>14095</v>
      </c>
      <c r="N2054" s="760">
        <f>M2054/L2054*100</f>
        <v>100</v>
      </c>
    </row>
    <row r="2055" spans="1:14" s="107" customFormat="1" ht="7.5" customHeight="1">
      <c r="A2055" s="253"/>
      <c r="B2055" s="253"/>
      <c r="C2055" s="253"/>
      <c r="D2055" s="309"/>
      <c r="E2055" s="321"/>
      <c r="F2055" s="225"/>
      <c r="G2055" s="225"/>
      <c r="H2055" s="680"/>
      <c r="I2055" s="287"/>
      <c r="J2055" s="618"/>
      <c r="K2055" s="618"/>
      <c r="L2055" s="618"/>
      <c r="M2055" s="618"/>
      <c r="N2055" s="762"/>
    </row>
    <row r="2056" spans="1:14" ht="17.25" customHeight="1">
      <c r="A2056" s="253"/>
      <c r="B2056" s="270">
        <v>8</v>
      </c>
      <c r="C2056" s="86"/>
      <c r="D2056" s="309"/>
      <c r="E2056" s="178"/>
      <c r="F2056" s="225" t="s">
        <v>485</v>
      </c>
      <c r="G2056" s="287"/>
      <c r="H2056" s="167"/>
      <c r="I2056" s="139"/>
      <c r="J2056" s="575"/>
      <c r="K2056" s="342"/>
      <c r="L2056" s="342"/>
      <c r="M2056" s="342"/>
      <c r="N2056" s="742"/>
    </row>
    <row r="2057" spans="1:14" ht="17.25" customHeight="1">
      <c r="A2057" s="253"/>
      <c r="B2057" s="270"/>
      <c r="C2057" s="86"/>
      <c r="D2057" s="626">
        <v>2</v>
      </c>
      <c r="E2057" s="178"/>
      <c r="F2057" s="225"/>
      <c r="G2057" s="287"/>
      <c r="H2057" s="167" t="s">
        <v>1771</v>
      </c>
      <c r="I2057" s="142"/>
      <c r="J2057" s="590"/>
      <c r="K2057" s="350"/>
      <c r="L2057" s="350"/>
      <c r="M2057" s="350"/>
      <c r="N2057" s="757"/>
    </row>
    <row r="2058" spans="1:14" ht="17.25" customHeight="1">
      <c r="A2058" s="253"/>
      <c r="B2058" s="270"/>
      <c r="C2058" s="86"/>
      <c r="D2058" s="309"/>
      <c r="E2058" s="178">
        <v>1</v>
      </c>
      <c r="F2058" s="225"/>
      <c r="G2058" s="287"/>
      <c r="H2058" s="167"/>
      <c r="I2058" s="142" t="s">
        <v>1772</v>
      </c>
      <c r="J2058" s="590"/>
      <c r="K2058" s="350">
        <v>203</v>
      </c>
      <c r="L2058" s="330">
        <v>3040</v>
      </c>
      <c r="M2058" s="330">
        <v>3040</v>
      </c>
      <c r="N2058" s="735">
        <f>M2058/L2058*100</f>
        <v>100</v>
      </c>
    </row>
    <row r="2059" spans="1:14" ht="6" customHeight="1">
      <c r="A2059" s="253"/>
      <c r="B2059" s="270"/>
      <c r="C2059" s="86"/>
      <c r="D2059" s="309"/>
      <c r="E2059" s="178"/>
      <c r="F2059" s="225"/>
      <c r="G2059" s="287"/>
      <c r="H2059" s="167"/>
      <c r="I2059" s="142"/>
      <c r="J2059" s="590"/>
      <c r="K2059" s="350"/>
      <c r="L2059" s="201"/>
      <c r="M2059" s="201"/>
      <c r="N2059" s="744"/>
    </row>
    <row r="2060" spans="1:14" s="107" customFormat="1" ht="14.25" customHeight="1">
      <c r="A2060" s="253"/>
      <c r="B2060" s="253"/>
      <c r="C2060" s="253"/>
      <c r="D2060" s="309"/>
      <c r="E2060" s="321"/>
      <c r="F2060" s="234"/>
      <c r="G2060" s="234"/>
      <c r="H2060" s="327"/>
      <c r="I2060" s="289" t="s">
        <v>1791</v>
      </c>
      <c r="J2060" s="394"/>
      <c r="K2060" s="394">
        <f>SUM(K2057:K2059)</f>
        <v>203</v>
      </c>
      <c r="L2060" s="394">
        <f>SUM(L2057:L2059)</f>
        <v>3040</v>
      </c>
      <c r="M2060" s="394">
        <f>SUM(M2057:M2059)</f>
        <v>3040</v>
      </c>
      <c r="N2060" s="760">
        <f>M2060/L2060*100</f>
        <v>100</v>
      </c>
    </row>
    <row r="2061" spans="1:14" s="107" customFormat="1" ht="12.75" customHeight="1">
      <c r="A2061" s="253"/>
      <c r="B2061" s="253"/>
      <c r="C2061" s="253"/>
      <c r="D2061" s="309"/>
      <c r="E2061" s="321"/>
      <c r="F2061" s="225"/>
      <c r="G2061" s="225"/>
      <c r="H2061" s="680"/>
      <c r="I2061" s="287"/>
      <c r="J2061" s="618"/>
      <c r="K2061" s="618"/>
      <c r="L2061" s="618"/>
      <c r="M2061" s="618"/>
      <c r="N2061" s="762"/>
    </row>
    <row r="2062" spans="1:14" s="107" customFormat="1" ht="15.75" customHeight="1">
      <c r="A2062" s="253"/>
      <c r="B2062" s="253"/>
      <c r="C2062" s="253"/>
      <c r="D2062" s="309"/>
      <c r="E2062" s="321"/>
      <c r="F2062" s="234"/>
      <c r="G2062" s="234"/>
      <c r="H2062" s="327"/>
      <c r="I2062" s="227" t="s">
        <v>1773</v>
      </c>
      <c r="J2062" s="591">
        <f>SUM(J2014:J2060)/2</f>
        <v>73000</v>
      </c>
      <c r="K2062" s="591">
        <f>SUM(K2014:K2060)/2</f>
        <v>1827</v>
      </c>
      <c r="L2062" s="591">
        <f>SUM(L2014:L2060)/2</f>
        <v>64131</v>
      </c>
      <c r="M2062" s="591">
        <f>SUM(M2014:M2060)/2</f>
        <v>54315</v>
      </c>
      <c r="N2062" s="760">
        <f>M2062/L2062*100</f>
        <v>84.69382981709313</v>
      </c>
    </row>
    <row r="2063" spans="1:14" s="107" customFormat="1" ht="10.5" customHeight="1">
      <c r="A2063" s="253"/>
      <c r="B2063" s="253"/>
      <c r="C2063" s="253"/>
      <c r="D2063" s="309"/>
      <c r="E2063" s="321"/>
      <c r="F2063" s="225"/>
      <c r="G2063" s="225"/>
      <c r="H2063" s="680"/>
      <c r="I2063" s="287"/>
      <c r="J2063" s="618"/>
      <c r="K2063" s="618"/>
      <c r="L2063" s="618"/>
      <c r="M2063" s="618"/>
      <c r="N2063" s="762"/>
    </row>
    <row r="2064" spans="1:14" ht="18.75" customHeight="1">
      <c r="A2064" s="253">
        <v>156</v>
      </c>
      <c r="B2064" s="270"/>
      <c r="C2064" s="86">
        <v>2</v>
      </c>
      <c r="D2064" s="309"/>
      <c r="E2064" s="178"/>
      <c r="F2064" s="975" t="s">
        <v>390</v>
      </c>
      <c r="G2064" s="962"/>
      <c r="H2064" s="962"/>
      <c r="I2064" s="962"/>
      <c r="J2064" s="575"/>
      <c r="K2064" s="342"/>
      <c r="L2064" s="342"/>
      <c r="M2064" s="342"/>
      <c r="N2064" s="742"/>
    </row>
    <row r="2065" spans="1:14" ht="18.75" customHeight="1">
      <c r="A2065" s="253"/>
      <c r="B2065" s="270"/>
      <c r="C2065" s="86"/>
      <c r="D2065" s="167">
        <v>2</v>
      </c>
      <c r="E2065" s="178"/>
      <c r="F2065" s="225"/>
      <c r="G2065" s="287"/>
      <c r="H2065" s="167" t="s">
        <v>1771</v>
      </c>
      <c r="I2065" s="142"/>
      <c r="J2065" s="590"/>
      <c r="K2065" s="350"/>
      <c r="L2065" s="350"/>
      <c r="M2065" s="350"/>
      <c r="N2065" s="757"/>
    </row>
    <row r="2066" spans="1:14" ht="18.75" customHeight="1">
      <c r="A2066" s="253"/>
      <c r="B2066" s="270"/>
      <c r="C2066" s="86"/>
      <c r="D2066" s="309"/>
      <c r="E2066" s="178">
        <v>1</v>
      </c>
      <c r="F2066" s="225"/>
      <c r="G2066" s="287"/>
      <c r="H2066" s="167"/>
      <c r="I2066" s="142" t="s">
        <v>1772</v>
      </c>
      <c r="J2066" s="590">
        <v>3860</v>
      </c>
      <c r="K2066" s="350">
        <v>3650</v>
      </c>
      <c r="L2066" s="330">
        <v>7510</v>
      </c>
      <c r="M2066" s="330">
        <v>6522</v>
      </c>
      <c r="N2066" s="735">
        <f>M2066/L2066*100</f>
        <v>86.84420772303595</v>
      </c>
    </row>
    <row r="2067" spans="1:14" ht="15.75" customHeight="1">
      <c r="A2067" s="253"/>
      <c r="B2067" s="270"/>
      <c r="C2067" s="86"/>
      <c r="D2067" s="309"/>
      <c r="E2067" s="178"/>
      <c r="F2067" s="225"/>
      <c r="G2067" s="287"/>
      <c r="H2067" s="167"/>
      <c r="I2067" s="142"/>
      <c r="J2067" s="590"/>
      <c r="K2067" s="350"/>
      <c r="L2067" s="201"/>
      <c r="M2067" s="201"/>
      <c r="N2067" s="744"/>
    </row>
    <row r="2068" spans="1:14" s="107" customFormat="1" ht="15.75" customHeight="1">
      <c r="A2068" s="253"/>
      <c r="B2068" s="253"/>
      <c r="C2068" s="253"/>
      <c r="D2068" s="309"/>
      <c r="E2068" s="321"/>
      <c r="F2068" s="234"/>
      <c r="G2068" s="234"/>
      <c r="H2068" s="327"/>
      <c r="I2068" s="227" t="s">
        <v>1773</v>
      </c>
      <c r="J2068" s="591">
        <f>SUM(J2063:J2067)</f>
        <v>3860</v>
      </c>
      <c r="K2068" s="591">
        <f>SUM(K2063:K2067)</f>
        <v>3650</v>
      </c>
      <c r="L2068" s="591">
        <f>SUM(L2063:L2067)</f>
        <v>7510</v>
      </c>
      <c r="M2068" s="591">
        <f>SUM(M2063:M2067)</f>
        <v>6522</v>
      </c>
      <c r="N2068" s="760">
        <f>M2068/L2068*100</f>
        <v>86.84420772303595</v>
      </c>
    </row>
    <row r="2069" spans="1:14" ht="15.75" customHeight="1">
      <c r="A2069" s="253"/>
      <c r="B2069" s="270"/>
      <c r="C2069" s="86"/>
      <c r="D2069" s="309"/>
      <c r="E2069" s="178"/>
      <c r="F2069" s="225"/>
      <c r="G2069" s="287"/>
      <c r="H2069" s="166"/>
      <c r="I2069" s="140"/>
      <c r="J2069" s="587"/>
      <c r="K2069" s="349"/>
      <c r="L2069" s="349"/>
      <c r="M2069" s="349"/>
      <c r="N2069" s="754"/>
    </row>
    <row r="2070" spans="1:14" ht="19.5" customHeight="1">
      <c r="A2070" s="253">
        <v>157</v>
      </c>
      <c r="B2070" s="270"/>
      <c r="C2070" s="86">
        <v>2</v>
      </c>
      <c r="D2070" s="309"/>
      <c r="E2070" s="178"/>
      <c r="F2070" s="225" t="s">
        <v>391</v>
      </c>
      <c r="G2070" s="287"/>
      <c r="H2070" s="167"/>
      <c r="I2070" s="139"/>
      <c r="J2070" s="575"/>
      <c r="K2070" s="342"/>
      <c r="L2070" s="342"/>
      <c r="M2070" s="342"/>
      <c r="N2070" s="742"/>
    </row>
    <row r="2071" spans="1:14" ht="19.5" customHeight="1">
      <c r="A2071" s="253"/>
      <c r="B2071" s="270"/>
      <c r="C2071" s="86"/>
      <c r="D2071" s="626">
        <v>2</v>
      </c>
      <c r="E2071" s="178"/>
      <c r="F2071" s="225"/>
      <c r="G2071" s="287"/>
      <c r="H2071" s="167" t="s">
        <v>1771</v>
      </c>
      <c r="I2071" s="142"/>
      <c r="J2071" s="590"/>
      <c r="K2071" s="350"/>
      <c r="L2071" s="350"/>
      <c r="M2071" s="350"/>
      <c r="N2071" s="757"/>
    </row>
    <row r="2072" spans="1:14" ht="19.5" customHeight="1">
      <c r="A2072" s="253"/>
      <c r="B2072" s="270"/>
      <c r="C2072" s="86"/>
      <c r="D2072" s="309"/>
      <c r="E2072" s="178">
        <v>1</v>
      </c>
      <c r="F2072" s="225"/>
      <c r="G2072" s="287"/>
      <c r="H2072" s="167"/>
      <c r="I2072" s="142" t="s">
        <v>1772</v>
      </c>
      <c r="J2072" s="590">
        <v>28000</v>
      </c>
      <c r="K2072" s="333"/>
      <c r="L2072" s="330">
        <v>32000</v>
      </c>
      <c r="M2072" s="330">
        <v>28259</v>
      </c>
      <c r="N2072" s="735">
        <f>M2072/L2072*100</f>
        <v>88.309375</v>
      </c>
    </row>
    <row r="2073" spans="1:14" ht="15.75" customHeight="1">
      <c r="A2073" s="253"/>
      <c r="B2073" s="270"/>
      <c r="C2073" s="86"/>
      <c r="D2073" s="309"/>
      <c r="E2073" s="178"/>
      <c r="F2073" s="225"/>
      <c r="G2073" s="287"/>
      <c r="H2073" s="167"/>
      <c r="I2073" s="142"/>
      <c r="J2073" s="590"/>
      <c r="K2073" s="350"/>
      <c r="L2073" s="201"/>
      <c r="M2073" s="201"/>
      <c r="N2073" s="744"/>
    </row>
    <row r="2074" spans="1:14" s="107" customFormat="1" ht="15.75" customHeight="1">
      <c r="A2074" s="253"/>
      <c r="B2074" s="253"/>
      <c r="C2074" s="253"/>
      <c r="D2074" s="309"/>
      <c r="E2074" s="321"/>
      <c r="F2074" s="234"/>
      <c r="G2074" s="234"/>
      <c r="H2074" s="327"/>
      <c r="I2074" s="227" t="s">
        <v>1773</v>
      </c>
      <c r="J2074" s="591">
        <f>SUM(J2069:J2073)</f>
        <v>28000</v>
      </c>
      <c r="K2074" s="591">
        <f>SUM(K2069:K2073)</f>
        <v>0</v>
      </c>
      <c r="L2074" s="591">
        <f>SUM(L2069:L2073)</f>
        <v>32000</v>
      </c>
      <c r="M2074" s="591">
        <f>SUM(M2069:M2073)</f>
        <v>28259</v>
      </c>
      <c r="N2074" s="760">
        <f>M2074/L2074*100</f>
        <v>88.309375</v>
      </c>
    </row>
    <row r="2075" spans="1:14" ht="15.75" customHeight="1">
      <c r="A2075" s="253"/>
      <c r="B2075" s="270"/>
      <c r="C2075" s="86"/>
      <c r="D2075" s="309"/>
      <c r="E2075" s="178"/>
      <c r="F2075" s="225"/>
      <c r="G2075" s="287"/>
      <c r="H2075" s="166"/>
      <c r="I2075" s="140"/>
      <c r="J2075" s="587"/>
      <c r="K2075" s="349"/>
      <c r="L2075" s="349"/>
      <c r="M2075" s="349"/>
      <c r="N2075" s="754"/>
    </row>
    <row r="2076" spans="1:14" ht="15.75" customHeight="1">
      <c r="A2076" s="253">
        <v>158</v>
      </c>
      <c r="B2076" s="270"/>
      <c r="C2076" s="86">
        <v>1</v>
      </c>
      <c r="D2076" s="309"/>
      <c r="E2076" s="178"/>
      <c r="F2076" s="225" t="s">
        <v>485</v>
      </c>
      <c r="G2076" s="287"/>
      <c r="H2076" s="167"/>
      <c r="I2076" s="139"/>
      <c r="J2076" s="575"/>
      <c r="K2076" s="342"/>
      <c r="L2076" s="342"/>
      <c r="M2076" s="342"/>
      <c r="N2076" s="742"/>
    </row>
    <row r="2077" spans="1:14" ht="15.75" customHeight="1">
      <c r="A2077" s="253"/>
      <c r="B2077" s="270"/>
      <c r="C2077" s="86"/>
      <c r="D2077" s="309">
        <v>2</v>
      </c>
      <c r="E2077" s="178"/>
      <c r="F2077" s="225"/>
      <c r="G2077" s="287"/>
      <c r="H2077" s="167" t="s">
        <v>1771</v>
      </c>
      <c r="I2077" s="142"/>
      <c r="J2077" s="590"/>
      <c r="K2077" s="350"/>
      <c r="L2077" s="350"/>
      <c r="M2077" s="350"/>
      <c r="N2077" s="757"/>
    </row>
    <row r="2078" spans="1:14" ht="15.75" customHeight="1">
      <c r="A2078" s="253"/>
      <c r="B2078" s="270"/>
      <c r="C2078" s="86"/>
      <c r="D2078" s="309"/>
      <c r="E2078" s="178">
        <v>1</v>
      </c>
      <c r="F2078" s="225"/>
      <c r="G2078" s="287"/>
      <c r="H2078" s="167"/>
      <c r="I2078" s="142" t="s">
        <v>1772</v>
      </c>
      <c r="J2078" s="590">
        <v>5000</v>
      </c>
      <c r="K2078" s="350">
        <v>10000</v>
      </c>
      <c r="L2078" s="330">
        <v>6320</v>
      </c>
      <c r="M2078" s="330">
        <v>5807</v>
      </c>
      <c r="N2078" s="735">
        <f>M2078/L2078*100</f>
        <v>91.88291139240506</v>
      </c>
    </row>
    <row r="2079" spans="1:14" ht="15.75" customHeight="1">
      <c r="A2079" s="253"/>
      <c r="B2079" s="270"/>
      <c r="C2079" s="86"/>
      <c r="D2079" s="309"/>
      <c r="E2079" s="178"/>
      <c r="F2079" s="225"/>
      <c r="G2079" s="287"/>
      <c r="H2079" s="167"/>
      <c r="I2079" s="142"/>
      <c r="J2079" s="590"/>
      <c r="K2079" s="350"/>
      <c r="L2079" s="201"/>
      <c r="M2079" s="201"/>
      <c r="N2079" s="744"/>
    </row>
    <row r="2080" spans="1:14" s="107" customFormat="1" ht="15.75" customHeight="1">
      <c r="A2080" s="253"/>
      <c r="B2080" s="253"/>
      <c r="C2080" s="253"/>
      <c r="D2080" s="309"/>
      <c r="E2080" s="321"/>
      <c r="F2080" s="234"/>
      <c r="G2080" s="234"/>
      <c r="H2080" s="327"/>
      <c r="I2080" s="227" t="s">
        <v>1773</v>
      </c>
      <c r="J2080" s="591">
        <f>SUM(J2075:J2079)</f>
        <v>5000</v>
      </c>
      <c r="K2080" s="591">
        <f>SUM(K2075:K2079)</f>
        <v>10000</v>
      </c>
      <c r="L2080" s="591">
        <f>SUM(L2075:L2079)</f>
        <v>6320</v>
      </c>
      <c r="M2080" s="591">
        <f>SUM(M2075:M2079)</f>
        <v>5807</v>
      </c>
      <c r="N2080" s="760">
        <f>M2080/L2080*100</f>
        <v>91.88291139240506</v>
      </c>
    </row>
    <row r="2081" spans="1:14" ht="15.75" customHeight="1">
      <c r="A2081" s="253"/>
      <c r="B2081" s="270"/>
      <c r="C2081" s="86"/>
      <c r="D2081" s="309"/>
      <c r="E2081" s="178"/>
      <c r="F2081" s="225"/>
      <c r="G2081" s="287"/>
      <c r="H2081" s="166"/>
      <c r="I2081" s="140"/>
      <c r="J2081" s="587"/>
      <c r="K2081" s="349"/>
      <c r="L2081" s="349"/>
      <c r="M2081" s="349"/>
      <c r="N2081" s="754"/>
    </row>
    <row r="2082" spans="1:14" ht="15.75" customHeight="1">
      <c r="A2082" s="253">
        <v>159</v>
      </c>
      <c r="B2082" s="270"/>
      <c r="C2082" s="86">
        <v>1</v>
      </c>
      <c r="D2082" s="321"/>
      <c r="E2082" s="178"/>
      <c r="F2082" s="225" t="s">
        <v>392</v>
      </c>
      <c r="G2082" s="287"/>
      <c r="H2082" s="167"/>
      <c r="I2082" s="139"/>
      <c r="J2082" s="575"/>
      <c r="K2082" s="342"/>
      <c r="L2082" s="342"/>
      <c r="M2082" s="342"/>
      <c r="N2082" s="742"/>
    </row>
    <row r="2083" spans="1:14" ht="15.75" customHeight="1">
      <c r="A2083" s="253"/>
      <c r="B2083" s="270"/>
      <c r="C2083" s="86"/>
      <c r="D2083" s="309">
        <v>2</v>
      </c>
      <c r="E2083" s="178"/>
      <c r="F2083" s="225"/>
      <c r="G2083" s="287"/>
      <c r="H2083" s="167" t="s">
        <v>1771</v>
      </c>
      <c r="I2083" s="142"/>
      <c r="J2083" s="590"/>
      <c r="K2083" s="350"/>
      <c r="L2083" s="350"/>
      <c r="M2083" s="350"/>
      <c r="N2083" s="757"/>
    </row>
    <row r="2084" spans="1:14" ht="15.75" customHeight="1">
      <c r="A2084" s="253"/>
      <c r="B2084" s="270"/>
      <c r="C2084" s="86"/>
      <c r="D2084" s="309"/>
      <c r="E2084" s="178">
        <v>1</v>
      </c>
      <c r="F2084" s="225"/>
      <c r="G2084" s="287"/>
      <c r="H2084" s="167"/>
      <c r="I2084" s="142" t="s">
        <v>1772</v>
      </c>
      <c r="J2084" s="590">
        <v>2000</v>
      </c>
      <c r="K2084" s="333"/>
      <c r="L2084" s="330">
        <v>2000</v>
      </c>
      <c r="M2084" s="330">
        <v>1875</v>
      </c>
      <c r="N2084" s="735">
        <f>M2084/L2084*100</f>
        <v>93.75</v>
      </c>
    </row>
    <row r="2085" spans="1:14" ht="15.75" customHeight="1">
      <c r="A2085" s="253"/>
      <c r="B2085" s="270"/>
      <c r="C2085" s="86"/>
      <c r="D2085" s="309"/>
      <c r="E2085" s="178"/>
      <c r="F2085" s="225"/>
      <c r="G2085" s="287"/>
      <c r="H2085" s="167"/>
      <c r="I2085" s="142"/>
      <c r="J2085" s="590"/>
      <c r="K2085" s="350"/>
      <c r="L2085" s="201"/>
      <c r="M2085" s="201"/>
      <c r="N2085" s="744"/>
    </row>
    <row r="2086" spans="1:14" s="107" customFormat="1" ht="15.75" customHeight="1">
      <c r="A2086" s="253"/>
      <c r="B2086" s="253"/>
      <c r="C2086" s="253"/>
      <c r="D2086" s="309"/>
      <c r="E2086" s="321"/>
      <c r="F2086" s="234"/>
      <c r="G2086" s="234"/>
      <c r="H2086" s="327"/>
      <c r="I2086" s="227" t="s">
        <v>1773</v>
      </c>
      <c r="J2086" s="591">
        <f>SUM(J2081:J2085)</f>
        <v>2000</v>
      </c>
      <c r="K2086" s="591">
        <f>SUM(K2081:K2085)</f>
        <v>0</v>
      </c>
      <c r="L2086" s="591">
        <f>SUM(L2081:L2085)</f>
        <v>2000</v>
      </c>
      <c r="M2086" s="591">
        <f>SUM(M2081:M2085)</f>
        <v>1875</v>
      </c>
      <c r="N2086" s="760">
        <f>M2086/L2086*100</f>
        <v>93.75</v>
      </c>
    </row>
    <row r="2087" spans="1:14" ht="15.75" customHeight="1">
      <c r="A2087" s="253"/>
      <c r="B2087" s="270"/>
      <c r="C2087" s="86"/>
      <c r="D2087" s="321"/>
      <c r="E2087" s="178"/>
      <c r="F2087" s="225"/>
      <c r="G2087" s="287"/>
      <c r="H2087" s="166"/>
      <c r="I2087" s="140"/>
      <c r="J2087" s="587"/>
      <c r="K2087" s="349"/>
      <c r="L2087" s="349"/>
      <c r="M2087" s="349"/>
      <c r="N2087" s="754"/>
    </row>
    <row r="2088" spans="1:14" ht="15.75" customHeight="1">
      <c r="A2088" s="253">
        <v>160</v>
      </c>
      <c r="B2088" s="270"/>
      <c r="C2088" s="86">
        <v>2</v>
      </c>
      <c r="D2088" s="309"/>
      <c r="E2088" s="178"/>
      <c r="F2088" s="225" t="s">
        <v>393</v>
      </c>
      <c r="G2088" s="287"/>
      <c r="H2088" s="167"/>
      <c r="I2088" s="139"/>
      <c r="J2088" s="575"/>
      <c r="K2088" s="342"/>
      <c r="L2088" s="342"/>
      <c r="M2088" s="342"/>
      <c r="N2088" s="742"/>
    </row>
    <row r="2089" spans="1:14" ht="15.75" customHeight="1">
      <c r="A2089" s="253"/>
      <c r="B2089" s="270"/>
      <c r="C2089" s="86"/>
      <c r="D2089" s="309">
        <v>2</v>
      </c>
      <c r="E2089" s="178"/>
      <c r="F2089" s="225"/>
      <c r="G2089" s="287"/>
      <c r="H2089" s="167" t="s">
        <v>1771</v>
      </c>
      <c r="I2089" s="142"/>
      <c r="J2089" s="590"/>
      <c r="K2089" s="350"/>
      <c r="L2089" s="350"/>
      <c r="M2089" s="350"/>
      <c r="N2089" s="757"/>
    </row>
    <row r="2090" spans="1:14" ht="15.75" customHeight="1">
      <c r="A2090" s="253"/>
      <c r="B2090" s="270"/>
      <c r="C2090" s="86"/>
      <c r="D2090" s="309"/>
      <c r="E2090" s="178">
        <v>1</v>
      </c>
      <c r="F2090" s="225"/>
      <c r="G2090" s="287"/>
      <c r="H2090" s="167"/>
      <c r="I2090" s="142" t="s">
        <v>1772</v>
      </c>
      <c r="J2090" s="590">
        <v>10350</v>
      </c>
      <c r="K2090" s="350">
        <v>3000</v>
      </c>
      <c r="L2090" s="330">
        <v>83317</v>
      </c>
      <c r="M2090" s="330">
        <v>13543</v>
      </c>
      <c r="N2090" s="735">
        <f>M2090/L2090*100</f>
        <v>16.254785938043856</v>
      </c>
    </row>
    <row r="2091" spans="1:14" ht="15.75" customHeight="1">
      <c r="A2091" s="253"/>
      <c r="B2091" s="270"/>
      <c r="C2091" s="86"/>
      <c r="D2091" s="309"/>
      <c r="E2091" s="178"/>
      <c r="F2091" s="225"/>
      <c r="G2091" s="287"/>
      <c r="H2091" s="167"/>
      <c r="I2091" s="142"/>
      <c r="J2091" s="590"/>
      <c r="K2091" s="350"/>
      <c r="L2091" s="201"/>
      <c r="M2091" s="201"/>
      <c r="N2091" s="744"/>
    </row>
    <row r="2092" spans="1:14" s="107" customFormat="1" ht="15.75" customHeight="1">
      <c r="A2092" s="253"/>
      <c r="B2092" s="253"/>
      <c r="C2092" s="253"/>
      <c r="D2092" s="321"/>
      <c r="E2092" s="321"/>
      <c r="F2092" s="234"/>
      <c r="G2092" s="234"/>
      <c r="H2092" s="327"/>
      <c r="I2092" s="227" t="s">
        <v>1773</v>
      </c>
      <c r="J2092" s="591">
        <f>SUM(J2087:J2091)</f>
        <v>10350</v>
      </c>
      <c r="K2092" s="591">
        <f>SUM(K2087:K2091)</f>
        <v>3000</v>
      </c>
      <c r="L2092" s="591">
        <f>SUM(L2087:L2091)</f>
        <v>83317</v>
      </c>
      <c r="M2092" s="591">
        <f>SUM(M2087:M2091)</f>
        <v>13543</v>
      </c>
      <c r="N2092" s="760">
        <f>M2092/L2092*100</f>
        <v>16.254785938043856</v>
      </c>
    </row>
    <row r="2093" spans="1:14" ht="12.75" customHeight="1">
      <c r="A2093" s="253"/>
      <c r="B2093" s="270"/>
      <c r="C2093" s="86"/>
      <c r="D2093" s="309"/>
      <c r="E2093" s="178"/>
      <c r="F2093" s="225"/>
      <c r="G2093" s="287"/>
      <c r="H2093" s="166"/>
      <c r="I2093" s="140"/>
      <c r="J2093" s="587"/>
      <c r="K2093" s="349"/>
      <c r="L2093" s="349"/>
      <c r="M2093" s="349"/>
      <c r="N2093" s="754"/>
    </row>
    <row r="2094" spans="1:14" s="107" customFormat="1" ht="17.25" customHeight="1">
      <c r="A2094" s="253">
        <v>161</v>
      </c>
      <c r="B2094" s="253"/>
      <c r="C2094" s="253">
        <v>1</v>
      </c>
      <c r="D2094" s="309"/>
      <c r="E2094" s="321"/>
      <c r="F2094" s="935" t="s">
        <v>394</v>
      </c>
      <c r="G2094" s="936"/>
      <c r="H2094" s="936"/>
      <c r="I2094" s="936"/>
      <c r="J2094" s="592"/>
      <c r="K2094" s="353"/>
      <c r="L2094" s="353"/>
      <c r="M2094" s="353"/>
      <c r="N2094" s="742"/>
    </row>
    <row r="2095" spans="1:14" ht="15" customHeight="1">
      <c r="A2095" s="253"/>
      <c r="B2095" s="270"/>
      <c r="C2095" s="86"/>
      <c r="D2095" s="309">
        <v>2</v>
      </c>
      <c r="E2095" s="178"/>
      <c r="F2095" s="225"/>
      <c r="G2095" s="287"/>
      <c r="H2095" s="167" t="s">
        <v>1771</v>
      </c>
      <c r="I2095" s="142"/>
      <c r="J2095" s="590"/>
      <c r="K2095" s="350"/>
      <c r="L2095" s="350"/>
      <c r="M2095" s="350"/>
      <c r="N2095" s="757"/>
    </row>
    <row r="2096" spans="1:14" ht="15" customHeight="1">
      <c r="A2096" s="253"/>
      <c r="B2096" s="270"/>
      <c r="C2096" s="86"/>
      <c r="D2096" s="309"/>
      <c r="E2096" s="178">
        <v>1</v>
      </c>
      <c r="F2096" s="225"/>
      <c r="G2096" s="287"/>
      <c r="H2096" s="167"/>
      <c r="I2096" s="142" t="s">
        <v>1772</v>
      </c>
      <c r="J2096" s="590">
        <v>70000</v>
      </c>
      <c r="K2096" s="350">
        <v>30000</v>
      </c>
      <c r="L2096" s="330">
        <v>100001</v>
      </c>
      <c r="M2096" s="330">
        <v>99981</v>
      </c>
      <c r="N2096" s="735">
        <f>M2096/L2096*100</f>
        <v>99.980000199998</v>
      </c>
    </row>
    <row r="2097" spans="1:14" ht="15" customHeight="1">
      <c r="A2097" s="253"/>
      <c r="B2097" s="270"/>
      <c r="C2097" s="86"/>
      <c r="D2097" s="309"/>
      <c r="E2097" s="178"/>
      <c r="F2097" s="225"/>
      <c r="G2097" s="287"/>
      <c r="H2097" s="167"/>
      <c r="I2097" s="142"/>
      <c r="J2097" s="590"/>
      <c r="K2097" s="350"/>
      <c r="L2097" s="201"/>
      <c r="M2097" s="201"/>
      <c r="N2097" s="744"/>
    </row>
    <row r="2098" spans="1:14" s="107" customFormat="1" ht="15" customHeight="1">
      <c r="A2098" s="253"/>
      <c r="B2098" s="253"/>
      <c r="C2098" s="253"/>
      <c r="D2098" s="321"/>
      <c r="E2098" s="321"/>
      <c r="F2098" s="234"/>
      <c r="G2098" s="234"/>
      <c r="H2098" s="327"/>
      <c r="I2098" s="227" t="s">
        <v>1773</v>
      </c>
      <c r="J2098" s="591">
        <f>SUM(J2093:J2097)</f>
        <v>70000</v>
      </c>
      <c r="K2098" s="591">
        <f>SUM(K2093:K2097)</f>
        <v>30000</v>
      </c>
      <c r="L2098" s="591">
        <f>SUM(L2093:L2097)</f>
        <v>100001</v>
      </c>
      <c r="M2098" s="591">
        <f>SUM(M2093:M2097)</f>
        <v>99981</v>
      </c>
      <c r="N2098" s="760">
        <f>M2098/L2098*100</f>
        <v>99.980000199998</v>
      </c>
    </row>
    <row r="2099" spans="1:14" ht="15" customHeight="1">
      <c r="A2099" s="253"/>
      <c r="B2099" s="270"/>
      <c r="C2099" s="86"/>
      <c r="D2099" s="309"/>
      <c r="E2099" s="178"/>
      <c r="F2099" s="225"/>
      <c r="G2099" s="287"/>
      <c r="H2099" s="166"/>
      <c r="I2099" s="140"/>
      <c r="J2099" s="587"/>
      <c r="K2099" s="349"/>
      <c r="L2099" s="349"/>
      <c r="M2099" s="349"/>
      <c r="N2099" s="754"/>
    </row>
    <row r="2100" spans="1:14" ht="15" customHeight="1">
      <c r="A2100" s="253">
        <v>162</v>
      </c>
      <c r="B2100" s="270"/>
      <c r="C2100" s="86">
        <v>1</v>
      </c>
      <c r="D2100" s="309"/>
      <c r="E2100" s="178"/>
      <c r="F2100" s="225" t="s">
        <v>395</v>
      </c>
      <c r="G2100" s="287"/>
      <c r="H2100" s="167"/>
      <c r="I2100" s="139"/>
      <c r="J2100" s="575"/>
      <c r="K2100" s="342"/>
      <c r="L2100" s="342"/>
      <c r="M2100" s="342"/>
      <c r="N2100" s="742"/>
    </row>
    <row r="2101" spans="1:14" ht="15" customHeight="1">
      <c r="A2101" s="253"/>
      <c r="B2101" s="270"/>
      <c r="C2101" s="86"/>
      <c r="D2101" s="309">
        <v>2</v>
      </c>
      <c r="E2101" s="178"/>
      <c r="F2101" s="225"/>
      <c r="G2101" s="287"/>
      <c r="H2101" s="167" t="s">
        <v>1771</v>
      </c>
      <c r="I2101" s="142"/>
      <c r="J2101" s="590"/>
      <c r="K2101" s="350"/>
      <c r="L2101" s="350"/>
      <c r="M2101" s="350"/>
      <c r="N2101" s="757"/>
    </row>
    <row r="2102" spans="1:14" ht="15" customHeight="1">
      <c r="A2102" s="253"/>
      <c r="B2102" s="270"/>
      <c r="C2102" s="86"/>
      <c r="D2102" s="309"/>
      <c r="E2102" s="178">
        <v>1</v>
      </c>
      <c r="F2102" s="225"/>
      <c r="G2102" s="287"/>
      <c r="H2102" s="167"/>
      <c r="I2102" s="142" t="s">
        <v>1772</v>
      </c>
      <c r="J2102" s="590">
        <v>10000</v>
      </c>
      <c r="K2102" s="350">
        <v>8750</v>
      </c>
      <c r="L2102" s="330">
        <v>18750</v>
      </c>
      <c r="M2102" s="330"/>
      <c r="N2102" s="735"/>
    </row>
    <row r="2103" spans="1:14" ht="15" customHeight="1">
      <c r="A2103" s="253"/>
      <c r="B2103" s="270"/>
      <c r="C2103" s="86"/>
      <c r="D2103" s="309"/>
      <c r="E2103" s="178"/>
      <c r="F2103" s="225"/>
      <c r="G2103" s="287"/>
      <c r="H2103" s="167"/>
      <c r="I2103" s="142"/>
      <c r="J2103" s="590"/>
      <c r="K2103" s="350"/>
      <c r="L2103" s="201"/>
      <c r="M2103" s="201"/>
      <c r="N2103" s="744"/>
    </row>
    <row r="2104" spans="1:14" s="107" customFormat="1" ht="15" customHeight="1">
      <c r="A2104" s="253"/>
      <c r="B2104" s="253"/>
      <c r="C2104" s="253"/>
      <c r="D2104" s="321"/>
      <c r="E2104" s="321"/>
      <c r="F2104" s="234"/>
      <c r="G2104" s="234"/>
      <c r="H2104" s="327"/>
      <c r="I2104" s="227" t="s">
        <v>1773</v>
      </c>
      <c r="J2104" s="591">
        <f>SUM(J2099:J2103)</f>
        <v>10000</v>
      </c>
      <c r="K2104" s="591">
        <f>SUM(K2099:K2103)</f>
        <v>8750</v>
      </c>
      <c r="L2104" s="591">
        <f>SUM(L2099:L2103)</f>
        <v>18750</v>
      </c>
      <c r="M2104" s="345"/>
      <c r="N2104" s="760"/>
    </row>
    <row r="2105" spans="1:14" ht="15.75" customHeight="1">
      <c r="A2105" s="253"/>
      <c r="B2105" s="270"/>
      <c r="C2105" s="86"/>
      <c r="D2105" s="309"/>
      <c r="E2105" s="178"/>
      <c r="F2105" s="225"/>
      <c r="G2105" s="287"/>
      <c r="H2105" s="162"/>
      <c r="I2105" s="139"/>
      <c r="J2105" s="575"/>
      <c r="K2105" s="342"/>
      <c r="L2105" s="342"/>
      <c r="M2105" s="342"/>
      <c r="N2105" s="742"/>
    </row>
    <row r="2106" spans="1:14" ht="15" customHeight="1">
      <c r="A2106" s="253">
        <v>163</v>
      </c>
      <c r="B2106" s="270"/>
      <c r="C2106" s="86">
        <v>1</v>
      </c>
      <c r="D2106" s="309"/>
      <c r="E2106" s="178"/>
      <c r="F2106" s="225" t="s">
        <v>1646</v>
      </c>
      <c r="G2106" s="287"/>
      <c r="H2106" s="167"/>
      <c r="I2106" s="139"/>
      <c r="J2106" s="575"/>
      <c r="K2106" s="342"/>
      <c r="L2106" s="342"/>
      <c r="M2106" s="342"/>
      <c r="N2106" s="742"/>
    </row>
    <row r="2107" spans="1:14" ht="18" customHeight="1">
      <c r="A2107" s="253"/>
      <c r="B2107" s="270"/>
      <c r="C2107" s="86"/>
      <c r="D2107" s="309">
        <v>2</v>
      </c>
      <c r="E2107" s="178"/>
      <c r="F2107" s="225"/>
      <c r="G2107" s="287"/>
      <c r="H2107" s="167" t="s">
        <v>1771</v>
      </c>
      <c r="I2107" s="142"/>
      <c r="J2107" s="590"/>
      <c r="K2107" s="350"/>
      <c r="L2107" s="350"/>
      <c r="M2107" s="350"/>
      <c r="N2107" s="757"/>
    </row>
    <row r="2108" spans="1:14" ht="15" customHeight="1">
      <c r="A2108" s="253"/>
      <c r="B2108" s="270"/>
      <c r="C2108" s="86"/>
      <c r="D2108" s="309"/>
      <c r="E2108" s="178">
        <v>1</v>
      </c>
      <c r="F2108" s="225"/>
      <c r="G2108" s="287"/>
      <c r="H2108" s="167"/>
      <c r="I2108" s="142" t="s">
        <v>1772</v>
      </c>
      <c r="J2108" s="590">
        <v>12000</v>
      </c>
      <c r="K2108" s="350">
        <v>3418</v>
      </c>
      <c r="L2108" s="330">
        <v>33675</v>
      </c>
      <c r="M2108" s="330">
        <v>33335</v>
      </c>
      <c r="N2108" s="735">
        <f>M2108/L2108*100</f>
        <v>98.99034892353377</v>
      </c>
    </row>
    <row r="2109" spans="1:14" ht="15" customHeight="1">
      <c r="A2109" s="253"/>
      <c r="B2109" s="270"/>
      <c r="C2109" s="86"/>
      <c r="D2109" s="309"/>
      <c r="E2109" s="178"/>
      <c r="F2109" s="225"/>
      <c r="G2109" s="287"/>
      <c r="H2109" s="167"/>
      <c r="I2109" s="142"/>
      <c r="J2109" s="590"/>
      <c r="K2109" s="350"/>
      <c r="L2109" s="201"/>
      <c r="M2109" s="201"/>
      <c r="N2109" s="744"/>
    </row>
    <row r="2110" spans="1:14" s="107" customFormat="1" ht="21" customHeight="1">
      <c r="A2110" s="253"/>
      <c r="B2110" s="253"/>
      <c r="C2110" s="253"/>
      <c r="D2110" s="321"/>
      <c r="E2110" s="321"/>
      <c r="F2110" s="234"/>
      <c r="G2110" s="234"/>
      <c r="H2110" s="327"/>
      <c r="I2110" s="227" t="s">
        <v>1773</v>
      </c>
      <c r="J2110" s="591">
        <f>SUM(J2105:J2109)</f>
        <v>12000</v>
      </c>
      <c r="K2110" s="591">
        <f>SUM(K2105:K2109)</f>
        <v>3418</v>
      </c>
      <c r="L2110" s="591">
        <f>SUM(L2105:L2109)</f>
        <v>33675</v>
      </c>
      <c r="M2110" s="591">
        <f>SUM(M2105:M2109)</f>
        <v>33335</v>
      </c>
      <c r="N2110" s="760">
        <f>M2110/L2110*100</f>
        <v>98.99034892353377</v>
      </c>
    </row>
    <row r="2111" spans="1:14" ht="12" customHeight="1">
      <c r="A2111" s="253"/>
      <c r="B2111" s="270"/>
      <c r="C2111" s="86"/>
      <c r="D2111" s="309"/>
      <c r="E2111" s="178"/>
      <c r="F2111" s="225"/>
      <c r="G2111" s="287"/>
      <c r="H2111" s="166"/>
      <c r="I2111" s="140"/>
      <c r="J2111" s="587"/>
      <c r="K2111" s="349"/>
      <c r="L2111" s="349"/>
      <c r="M2111" s="349"/>
      <c r="N2111" s="754"/>
    </row>
    <row r="2112" spans="1:14" ht="15" customHeight="1">
      <c r="A2112" s="253">
        <v>164</v>
      </c>
      <c r="B2112" s="270"/>
      <c r="C2112" s="86">
        <v>1</v>
      </c>
      <c r="D2112" s="309"/>
      <c r="E2112" s="178"/>
      <c r="F2112" s="225" t="s">
        <v>397</v>
      </c>
      <c r="G2112" s="287"/>
      <c r="H2112" s="167"/>
      <c r="I2112" s="139"/>
      <c r="J2112" s="575"/>
      <c r="K2112" s="342"/>
      <c r="L2112" s="342"/>
      <c r="M2112" s="342"/>
      <c r="N2112" s="742"/>
    </row>
    <row r="2113" spans="1:14" ht="17.25" customHeight="1">
      <c r="A2113" s="253"/>
      <c r="B2113" s="270"/>
      <c r="C2113" s="86"/>
      <c r="D2113" s="309">
        <v>1</v>
      </c>
      <c r="E2113" s="178"/>
      <c r="F2113" s="225"/>
      <c r="G2113" s="287"/>
      <c r="H2113" s="167" t="s">
        <v>1761</v>
      </c>
      <c r="I2113" s="142"/>
      <c r="J2113" s="590"/>
      <c r="K2113" s="350"/>
      <c r="L2113" s="350"/>
      <c r="M2113" s="350"/>
      <c r="N2113" s="757"/>
    </row>
    <row r="2114" spans="1:14" ht="12" customHeight="1">
      <c r="A2114" s="253"/>
      <c r="B2114" s="270"/>
      <c r="C2114" s="86"/>
      <c r="D2114" s="309"/>
      <c r="E2114" s="178">
        <v>3</v>
      </c>
      <c r="F2114" s="225"/>
      <c r="G2114" s="287"/>
      <c r="H2114" s="167"/>
      <c r="I2114" s="142" t="s">
        <v>1764</v>
      </c>
      <c r="J2114" s="590"/>
      <c r="K2114" s="590">
        <v>64400</v>
      </c>
      <c r="L2114" s="590">
        <v>200</v>
      </c>
      <c r="M2114" s="330">
        <v>140</v>
      </c>
      <c r="N2114" s="735">
        <f>M2114/L2114*100</f>
        <v>70</v>
      </c>
    </row>
    <row r="2115" spans="1:14" ht="17.25" customHeight="1">
      <c r="A2115" s="253"/>
      <c r="B2115" s="270"/>
      <c r="C2115" s="86"/>
      <c r="D2115" s="309">
        <v>2</v>
      </c>
      <c r="E2115" s="178"/>
      <c r="F2115" s="225"/>
      <c r="G2115" s="287"/>
      <c r="H2115" s="167" t="s">
        <v>1771</v>
      </c>
      <c r="I2115" s="142"/>
      <c r="J2115" s="590"/>
      <c r="K2115" s="350"/>
      <c r="L2115" s="350"/>
      <c r="M2115" s="350"/>
      <c r="N2115" s="757"/>
    </row>
    <row r="2116" spans="1:14" ht="11.25" customHeight="1">
      <c r="A2116" s="253"/>
      <c r="B2116" s="270"/>
      <c r="C2116" s="86"/>
      <c r="D2116" s="309"/>
      <c r="E2116" s="178">
        <v>1</v>
      </c>
      <c r="F2116" s="225"/>
      <c r="G2116" s="287"/>
      <c r="H2116" s="167"/>
      <c r="I2116" s="142" t="s">
        <v>1772</v>
      </c>
      <c r="J2116" s="590">
        <v>64400</v>
      </c>
      <c r="K2116" s="590">
        <v>64400</v>
      </c>
      <c r="L2116" s="590">
        <v>32500</v>
      </c>
      <c r="M2116" s="330">
        <v>3563</v>
      </c>
      <c r="N2116" s="735">
        <f>M2116/L2116*100</f>
        <v>10.963076923076922</v>
      </c>
    </row>
    <row r="2117" spans="1:14" ht="12.75" customHeight="1">
      <c r="A2117" s="253"/>
      <c r="B2117" s="270"/>
      <c r="C2117" s="86"/>
      <c r="D2117" s="309"/>
      <c r="E2117" s="178"/>
      <c r="F2117" s="225"/>
      <c r="G2117" s="287"/>
      <c r="H2117" s="167"/>
      <c r="I2117" s="142"/>
      <c r="J2117" s="590"/>
      <c r="K2117" s="350"/>
      <c r="L2117" s="201"/>
      <c r="M2117" s="201"/>
      <c r="N2117" s="744"/>
    </row>
    <row r="2118" spans="1:14" s="107" customFormat="1" ht="15" customHeight="1">
      <c r="A2118" s="253"/>
      <c r="B2118" s="253"/>
      <c r="C2118" s="253"/>
      <c r="D2118" s="321"/>
      <c r="E2118" s="321"/>
      <c r="F2118" s="234"/>
      <c r="G2118" s="234"/>
      <c r="H2118" s="327"/>
      <c r="I2118" s="227" t="s">
        <v>1773</v>
      </c>
      <c r="J2118" s="591">
        <f>SUM(J2111:J2117)</f>
        <v>64400</v>
      </c>
      <c r="K2118" s="591">
        <f>SUM(K2111:K2117)</f>
        <v>128800</v>
      </c>
      <c r="L2118" s="591">
        <f>SUM(L2111:L2117)</f>
        <v>32700</v>
      </c>
      <c r="M2118" s="591">
        <f>SUM(M2111:M2117)</f>
        <v>3703</v>
      </c>
      <c r="N2118" s="760">
        <f>M2118/L2118*100</f>
        <v>11.324159021406729</v>
      </c>
    </row>
    <row r="2119" spans="1:14" ht="14.25" customHeight="1">
      <c r="A2119" s="253"/>
      <c r="B2119" s="270"/>
      <c r="C2119" s="86"/>
      <c r="D2119" s="308"/>
      <c r="E2119" s="178"/>
      <c r="F2119" s="225"/>
      <c r="G2119" s="287"/>
      <c r="H2119" s="162"/>
      <c r="I2119" s="139"/>
      <c r="J2119" s="575"/>
      <c r="K2119" s="342"/>
      <c r="L2119" s="342"/>
      <c r="M2119" s="342"/>
      <c r="N2119" s="742"/>
    </row>
    <row r="2120" spans="1:14" ht="15" customHeight="1">
      <c r="A2120" s="253">
        <v>165</v>
      </c>
      <c r="B2120" s="270"/>
      <c r="C2120" s="86">
        <v>2</v>
      </c>
      <c r="D2120" s="321"/>
      <c r="E2120" s="178"/>
      <c r="F2120" s="225" t="s">
        <v>398</v>
      </c>
      <c r="G2120" s="287"/>
      <c r="H2120" s="167"/>
      <c r="I2120" s="139"/>
      <c r="J2120" s="575"/>
      <c r="K2120" s="342"/>
      <c r="L2120" s="342"/>
      <c r="M2120" s="342"/>
      <c r="N2120" s="742"/>
    </row>
    <row r="2121" spans="1:14" ht="15" customHeight="1">
      <c r="A2121" s="253"/>
      <c r="B2121" s="270"/>
      <c r="C2121" s="86"/>
      <c r="D2121" s="309">
        <v>2</v>
      </c>
      <c r="E2121" s="178"/>
      <c r="F2121" s="225"/>
      <c r="G2121" s="287"/>
      <c r="H2121" s="167" t="s">
        <v>1771</v>
      </c>
      <c r="I2121" s="142"/>
      <c r="J2121" s="590"/>
      <c r="K2121" s="350"/>
      <c r="L2121" s="350"/>
      <c r="M2121" s="350"/>
      <c r="N2121" s="757"/>
    </row>
    <row r="2122" spans="1:14" ht="15" customHeight="1">
      <c r="A2122" s="253"/>
      <c r="B2122" s="270"/>
      <c r="C2122" s="86"/>
      <c r="D2122" s="309"/>
      <c r="E2122" s="178">
        <v>1</v>
      </c>
      <c r="F2122" s="225"/>
      <c r="G2122" s="287"/>
      <c r="H2122" s="167"/>
      <c r="I2122" s="142" t="s">
        <v>1772</v>
      </c>
      <c r="J2122" s="590">
        <v>1600</v>
      </c>
      <c r="K2122" s="333"/>
      <c r="L2122" s="330">
        <v>1687</v>
      </c>
      <c r="M2122" s="330">
        <v>1687</v>
      </c>
      <c r="N2122" s="735">
        <f>M2122/L2122*100</f>
        <v>100</v>
      </c>
    </row>
    <row r="2123" spans="1:14" ht="10.5" customHeight="1">
      <c r="A2123" s="253"/>
      <c r="B2123" s="270"/>
      <c r="C2123" s="86"/>
      <c r="D2123" s="309"/>
      <c r="E2123" s="178"/>
      <c r="F2123" s="225"/>
      <c r="G2123" s="287"/>
      <c r="H2123" s="167"/>
      <c r="I2123" s="142"/>
      <c r="J2123" s="590"/>
      <c r="K2123" s="350"/>
      <c r="L2123" s="201"/>
      <c r="M2123" s="201"/>
      <c r="N2123" s="744"/>
    </row>
    <row r="2124" spans="1:14" s="107" customFormat="1" ht="15" customHeight="1">
      <c r="A2124" s="252"/>
      <c r="B2124" s="253"/>
      <c r="C2124" s="253"/>
      <c r="D2124" s="321"/>
      <c r="E2124" s="321"/>
      <c r="F2124" s="234"/>
      <c r="G2124" s="234"/>
      <c r="H2124" s="327"/>
      <c r="I2124" s="227" t="s">
        <v>1773</v>
      </c>
      <c r="J2124" s="591">
        <f>SUM(J2119:J2123)</f>
        <v>1600</v>
      </c>
      <c r="K2124" s="591">
        <f>SUM(K2119:K2123)</f>
        <v>0</v>
      </c>
      <c r="L2124" s="591">
        <f>SUM(L2119:L2123)</f>
        <v>1687</v>
      </c>
      <c r="M2124" s="591">
        <f>SUM(M2119:M2123)</f>
        <v>1687</v>
      </c>
      <c r="N2124" s="760">
        <f>M2124/L2124*100</f>
        <v>100</v>
      </c>
    </row>
    <row r="2125" spans="1:14" ht="6" customHeight="1">
      <c r="A2125" s="253"/>
      <c r="B2125" s="269"/>
      <c r="C2125" s="85"/>
      <c r="D2125" s="309"/>
      <c r="E2125" s="177"/>
      <c r="F2125" s="235"/>
      <c r="G2125" s="286"/>
      <c r="H2125" s="161"/>
      <c r="I2125" s="143"/>
      <c r="J2125" s="586"/>
      <c r="K2125" s="348"/>
      <c r="L2125" s="348"/>
      <c r="M2125" s="348"/>
      <c r="N2125" s="753"/>
    </row>
    <row r="2126" spans="1:14" s="107" customFormat="1" ht="29.25" customHeight="1">
      <c r="A2126" s="253">
        <v>166</v>
      </c>
      <c r="B2126" s="253"/>
      <c r="C2126" s="253">
        <v>2</v>
      </c>
      <c r="D2126" s="309"/>
      <c r="E2126" s="321"/>
      <c r="F2126" s="935" t="s">
        <v>399</v>
      </c>
      <c r="G2126" s="936"/>
      <c r="H2126" s="936"/>
      <c r="I2126" s="936"/>
      <c r="J2126" s="592"/>
      <c r="K2126" s="353"/>
      <c r="L2126" s="353"/>
      <c r="M2126" s="353"/>
      <c r="N2126" s="742"/>
    </row>
    <row r="2127" spans="1:14" s="107" customFormat="1" ht="15">
      <c r="A2127" s="253"/>
      <c r="B2127" s="627">
        <v>1</v>
      </c>
      <c r="C2127" s="253"/>
      <c r="D2127" s="309"/>
      <c r="E2127" s="321"/>
      <c r="F2127" s="244"/>
      <c r="G2127" s="287" t="s">
        <v>1486</v>
      </c>
      <c r="I2127" s="244"/>
      <c r="J2127" s="592"/>
      <c r="K2127" s="353"/>
      <c r="L2127" s="353"/>
      <c r="M2127" s="353"/>
      <c r="N2127" s="742"/>
    </row>
    <row r="2128" spans="1:14" ht="13.5" customHeight="1">
      <c r="A2128" s="253"/>
      <c r="B2128" s="270"/>
      <c r="C2128" s="86"/>
      <c r="D2128" s="309">
        <v>2</v>
      </c>
      <c r="E2128" s="178"/>
      <c r="F2128" s="225"/>
      <c r="G2128" s="287"/>
      <c r="H2128" s="167" t="s">
        <v>1771</v>
      </c>
      <c r="I2128" s="142"/>
      <c r="J2128" s="590"/>
      <c r="K2128" s="350"/>
      <c r="L2128" s="350"/>
      <c r="M2128" s="350"/>
      <c r="N2128" s="757"/>
    </row>
    <row r="2129" spans="1:14" ht="13.5" customHeight="1">
      <c r="A2129" s="253"/>
      <c r="B2129" s="270"/>
      <c r="C2129" s="86"/>
      <c r="D2129" s="309"/>
      <c r="E2129" s="178">
        <v>1</v>
      </c>
      <c r="F2129" s="225"/>
      <c r="G2129" s="287"/>
      <c r="H2129" s="167"/>
      <c r="I2129" s="142" t="s">
        <v>1772</v>
      </c>
      <c r="J2129" s="590">
        <v>17573</v>
      </c>
      <c r="K2129" s="333"/>
      <c r="L2129" s="330">
        <v>20000</v>
      </c>
      <c r="M2129" s="330"/>
      <c r="N2129" s="735"/>
    </row>
    <row r="2130" spans="1:14" ht="6.75" customHeight="1">
      <c r="A2130" s="253"/>
      <c r="B2130" s="270"/>
      <c r="C2130" s="86"/>
      <c r="D2130" s="309"/>
      <c r="E2130" s="178"/>
      <c r="F2130" s="225"/>
      <c r="G2130" s="287"/>
      <c r="H2130" s="167"/>
      <c r="I2130" s="142"/>
      <c r="J2130" s="590"/>
      <c r="K2130" s="333"/>
      <c r="L2130" s="330"/>
      <c r="M2130" s="330"/>
      <c r="N2130" s="735"/>
    </row>
    <row r="2131" spans="1:14" s="126" customFormat="1" ht="15" customHeight="1">
      <c r="A2131" s="253"/>
      <c r="B2131" s="270"/>
      <c r="C2131" s="270"/>
      <c r="D2131" s="309"/>
      <c r="E2131" s="316"/>
      <c r="F2131" s="322"/>
      <c r="G2131" s="289"/>
      <c r="H2131" s="296"/>
      <c r="I2131" s="289" t="s">
        <v>1791</v>
      </c>
      <c r="J2131" s="577">
        <f>SUM(J2127:J2130)</f>
        <v>17573</v>
      </c>
      <c r="K2131" s="577">
        <f>SUM(K2127:K2130)</f>
        <v>0</v>
      </c>
      <c r="L2131" s="577">
        <f>SUM(L2127:L2130)</f>
        <v>20000</v>
      </c>
      <c r="M2131" s="344"/>
      <c r="N2131" s="745"/>
    </row>
    <row r="2132" spans="1:14" ht="5.25" customHeight="1">
      <c r="A2132" s="253"/>
      <c r="B2132" s="270"/>
      <c r="C2132" s="86"/>
      <c r="D2132" s="309"/>
      <c r="E2132" s="178"/>
      <c r="F2132" s="225"/>
      <c r="G2132" s="287"/>
      <c r="H2132" s="167"/>
      <c r="I2132" s="142"/>
      <c r="J2132" s="590"/>
      <c r="K2132" s="333"/>
      <c r="L2132" s="330"/>
      <c r="M2132" s="330"/>
      <c r="N2132" s="735"/>
    </row>
    <row r="2133" spans="1:14" s="107" customFormat="1" ht="15">
      <c r="A2133" s="253"/>
      <c r="B2133" s="627">
        <v>2</v>
      </c>
      <c r="C2133" s="253"/>
      <c r="D2133" s="309"/>
      <c r="E2133" s="321"/>
      <c r="F2133" s="244"/>
      <c r="G2133" s="287" t="s">
        <v>1487</v>
      </c>
      <c r="I2133" s="244"/>
      <c r="J2133" s="592"/>
      <c r="K2133" s="353"/>
      <c r="L2133" s="353"/>
      <c r="M2133" s="353"/>
      <c r="N2133" s="742"/>
    </row>
    <row r="2134" spans="1:14" ht="13.5" customHeight="1">
      <c r="A2134" s="253"/>
      <c r="B2134" s="270"/>
      <c r="C2134" s="86"/>
      <c r="D2134" s="309">
        <v>2</v>
      </c>
      <c r="E2134" s="178"/>
      <c r="F2134" s="225"/>
      <c r="G2134" s="287"/>
      <c r="H2134" s="167" t="s">
        <v>1771</v>
      </c>
      <c r="I2134" s="142"/>
      <c r="J2134" s="590"/>
      <c r="K2134" s="350"/>
      <c r="L2134" s="350"/>
      <c r="M2134" s="350"/>
      <c r="N2134" s="757"/>
    </row>
    <row r="2135" spans="1:14" ht="13.5" customHeight="1">
      <c r="A2135" s="253"/>
      <c r="B2135" s="270"/>
      <c r="C2135" s="86"/>
      <c r="D2135" s="309"/>
      <c r="E2135" s="178">
        <v>1</v>
      </c>
      <c r="F2135" s="225"/>
      <c r="G2135" s="287"/>
      <c r="H2135" s="167"/>
      <c r="I2135" s="142" t="s">
        <v>1772</v>
      </c>
      <c r="J2135" s="590"/>
      <c r="K2135" s="333"/>
      <c r="L2135" s="330">
        <v>8724</v>
      </c>
      <c r="M2135" s="330">
        <v>8724</v>
      </c>
      <c r="N2135" s="735">
        <f>M2135/L2135*100</f>
        <v>100</v>
      </c>
    </row>
    <row r="2136" spans="1:14" ht="13.5" customHeight="1">
      <c r="A2136" s="253"/>
      <c r="B2136" s="270"/>
      <c r="C2136" s="86"/>
      <c r="D2136" s="309"/>
      <c r="E2136" s="178"/>
      <c r="F2136" s="225"/>
      <c r="G2136" s="287"/>
      <c r="H2136" s="167"/>
      <c r="I2136" s="142"/>
      <c r="J2136" s="590"/>
      <c r="K2136" s="333"/>
      <c r="L2136" s="330"/>
      <c r="M2136" s="330"/>
      <c r="N2136" s="735"/>
    </row>
    <row r="2137" spans="1:14" s="126" customFormat="1" ht="15" customHeight="1">
      <c r="A2137" s="253"/>
      <c r="B2137" s="270"/>
      <c r="C2137" s="270"/>
      <c r="D2137" s="309"/>
      <c r="E2137" s="316"/>
      <c r="F2137" s="322"/>
      <c r="G2137" s="289"/>
      <c r="H2137" s="296"/>
      <c r="I2137" s="289" t="s">
        <v>1791</v>
      </c>
      <c r="J2137" s="577"/>
      <c r="K2137" s="344">
        <f>SUM(K2133:K2136)</f>
        <v>0</v>
      </c>
      <c r="L2137" s="344">
        <f>SUM(L2135:L2136)</f>
        <v>8724</v>
      </c>
      <c r="M2137" s="344">
        <f>SUM(M2135:M2136)</f>
        <v>8724</v>
      </c>
      <c r="N2137" s="736">
        <f>M2137/L2137*100</f>
        <v>100</v>
      </c>
    </row>
    <row r="2138" spans="1:14" ht="13.5" customHeight="1">
      <c r="A2138" s="253"/>
      <c r="B2138" s="270"/>
      <c r="C2138" s="86"/>
      <c r="D2138" s="309"/>
      <c r="E2138" s="178"/>
      <c r="F2138" s="225"/>
      <c r="G2138" s="287"/>
      <c r="H2138" s="167"/>
      <c r="I2138" s="142"/>
      <c r="J2138" s="590"/>
      <c r="K2138" s="333"/>
      <c r="L2138" s="330"/>
      <c r="M2138" s="330"/>
      <c r="N2138" s="735"/>
    </row>
    <row r="2139" spans="1:14" s="107" customFormat="1" ht="15">
      <c r="A2139" s="253"/>
      <c r="B2139" s="627">
        <v>3</v>
      </c>
      <c r="C2139" s="253"/>
      <c r="D2139" s="309"/>
      <c r="E2139" s="321"/>
      <c r="F2139" s="244"/>
      <c r="G2139" s="287" t="s">
        <v>1488</v>
      </c>
      <c r="I2139" s="244"/>
      <c r="J2139" s="592"/>
      <c r="K2139" s="353"/>
      <c r="L2139" s="353"/>
      <c r="M2139" s="353"/>
      <c r="N2139" s="742"/>
    </row>
    <row r="2140" spans="1:14" ht="13.5" customHeight="1">
      <c r="A2140" s="253"/>
      <c r="B2140" s="270"/>
      <c r="C2140" s="86"/>
      <c r="D2140" s="309">
        <v>2</v>
      </c>
      <c r="E2140" s="178"/>
      <c r="F2140" s="225"/>
      <c r="G2140" s="287"/>
      <c r="H2140" s="167" t="s">
        <v>1771</v>
      </c>
      <c r="I2140" s="142"/>
      <c r="J2140" s="590"/>
      <c r="K2140" s="350"/>
      <c r="L2140" s="350"/>
      <c r="M2140" s="350"/>
      <c r="N2140" s="757"/>
    </row>
    <row r="2141" spans="1:14" ht="13.5" customHeight="1">
      <c r="A2141" s="253"/>
      <c r="B2141" s="270"/>
      <c r="C2141" s="86"/>
      <c r="D2141" s="309"/>
      <c r="E2141" s="178">
        <v>1</v>
      </c>
      <c r="F2141" s="225"/>
      <c r="G2141" s="287"/>
      <c r="H2141" s="167"/>
      <c r="I2141" s="142" t="s">
        <v>1772</v>
      </c>
      <c r="J2141" s="590"/>
      <c r="K2141" s="333"/>
      <c r="L2141" s="330">
        <v>37645</v>
      </c>
      <c r="M2141" s="330">
        <v>28973</v>
      </c>
      <c r="N2141" s="735">
        <f>M2141/L2141*100</f>
        <v>76.96374020454245</v>
      </c>
    </row>
    <row r="2142" spans="1:14" ht="13.5" customHeight="1">
      <c r="A2142" s="253"/>
      <c r="B2142" s="270"/>
      <c r="C2142" s="86"/>
      <c r="D2142" s="309"/>
      <c r="E2142" s="178"/>
      <c r="F2142" s="225"/>
      <c r="G2142" s="287"/>
      <c r="H2142" s="167"/>
      <c r="I2142" s="142"/>
      <c r="J2142" s="590"/>
      <c r="K2142" s="333"/>
      <c r="L2142" s="330"/>
      <c r="M2142" s="330"/>
      <c r="N2142" s="735"/>
    </row>
    <row r="2143" spans="1:14" s="126" customFormat="1" ht="15" customHeight="1">
      <c r="A2143" s="253"/>
      <c r="B2143" s="270"/>
      <c r="C2143" s="270"/>
      <c r="D2143" s="309"/>
      <c r="E2143" s="316"/>
      <c r="F2143" s="322"/>
      <c r="G2143" s="289"/>
      <c r="H2143" s="296"/>
      <c r="I2143" s="289" t="s">
        <v>1791</v>
      </c>
      <c r="J2143" s="577"/>
      <c r="K2143" s="344">
        <f>SUM(K2139:K2142)</f>
        <v>0</v>
      </c>
      <c r="L2143" s="344">
        <f>SUM(L2141:L2142)</f>
        <v>37645</v>
      </c>
      <c r="M2143" s="344">
        <f>SUM(M2141:M2142)</f>
        <v>28973</v>
      </c>
      <c r="N2143" s="736">
        <f>M2143/L2143*100</f>
        <v>76.96374020454245</v>
      </c>
    </row>
    <row r="2144" spans="1:14" ht="13.5" customHeight="1">
      <c r="A2144" s="253"/>
      <c r="B2144" s="270"/>
      <c r="C2144" s="86"/>
      <c r="D2144" s="309"/>
      <c r="E2144" s="178"/>
      <c r="F2144" s="225"/>
      <c r="G2144" s="287"/>
      <c r="H2144" s="167"/>
      <c r="I2144" s="142"/>
      <c r="J2144" s="590"/>
      <c r="K2144" s="333"/>
      <c r="L2144" s="330"/>
      <c r="M2144" s="330"/>
      <c r="N2144" s="735"/>
    </row>
    <row r="2145" spans="1:14" s="107" customFormat="1" ht="15">
      <c r="A2145" s="253"/>
      <c r="B2145" s="627">
        <v>4</v>
      </c>
      <c r="C2145" s="253"/>
      <c r="D2145" s="309"/>
      <c r="E2145" s="321"/>
      <c r="F2145" s="244"/>
      <c r="G2145" s="287" t="s">
        <v>1489</v>
      </c>
      <c r="I2145" s="244"/>
      <c r="J2145" s="592"/>
      <c r="K2145" s="353"/>
      <c r="L2145" s="353"/>
      <c r="M2145" s="353"/>
      <c r="N2145" s="742"/>
    </row>
    <row r="2146" spans="1:14" ht="13.5" customHeight="1">
      <c r="A2146" s="253"/>
      <c r="B2146" s="270"/>
      <c r="C2146" s="86"/>
      <c r="D2146" s="309">
        <v>2</v>
      </c>
      <c r="E2146" s="178"/>
      <c r="F2146" s="225"/>
      <c r="G2146" s="287"/>
      <c r="H2146" s="167" t="s">
        <v>1771</v>
      </c>
      <c r="I2146" s="142"/>
      <c r="J2146" s="590"/>
      <c r="K2146" s="350"/>
      <c r="L2146" s="350"/>
      <c r="M2146" s="350"/>
      <c r="N2146" s="757"/>
    </row>
    <row r="2147" spans="1:14" ht="13.5" customHeight="1">
      <c r="A2147" s="253"/>
      <c r="B2147" s="270"/>
      <c r="C2147" s="86"/>
      <c r="D2147" s="309"/>
      <c r="E2147" s="178">
        <v>1</v>
      </c>
      <c r="F2147" s="225"/>
      <c r="G2147" s="287"/>
      <c r="H2147" s="167"/>
      <c r="I2147" s="142" t="s">
        <v>1772</v>
      </c>
      <c r="J2147" s="590"/>
      <c r="K2147" s="333"/>
      <c r="L2147" s="330">
        <v>13040</v>
      </c>
      <c r="M2147" s="330">
        <v>12600</v>
      </c>
      <c r="N2147" s="735">
        <f>M2147/L2147*100</f>
        <v>96.62576687116564</v>
      </c>
    </row>
    <row r="2148" spans="1:14" ht="13.5" customHeight="1">
      <c r="A2148" s="253"/>
      <c r="B2148" s="270"/>
      <c r="C2148" s="86"/>
      <c r="D2148" s="309"/>
      <c r="E2148" s="178"/>
      <c r="F2148" s="225"/>
      <c r="G2148" s="287"/>
      <c r="H2148" s="167"/>
      <c r="I2148" s="142"/>
      <c r="J2148" s="590"/>
      <c r="K2148" s="333"/>
      <c r="L2148" s="330"/>
      <c r="M2148" s="330"/>
      <c r="N2148" s="735"/>
    </row>
    <row r="2149" spans="1:14" s="126" customFormat="1" ht="15" customHeight="1">
      <c r="A2149" s="253"/>
      <c r="B2149" s="270"/>
      <c r="C2149" s="270"/>
      <c r="D2149" s="309"/>
      <c r="E2149" s="316"/>
      <c r="F2149" s="322"/>
      <c r="G2149" s="289"/>
      <c r="H2149" s="296"/>
      <c r="I2149" s="289" t="s">
        <v>1791</v>
      </c>
      <c r="J2149" s="577"/>
      <c r="K2149" s="344">
        <f>SUM(K2145:K2148)</f>
        <v>0</v>
      </c>
      <c r="L2149" s="344">
        <f>SUM(L2147:L2148)</f>
        <v>13040</v>
      </c>
      <c r="M2149" s="344">
        <f>SUM(M2147:M2148)</f>
        <v>12600</v>
      </c>
      <c r="N2149" s="736">
        <f>M2149/L2149*100</f>
        <v>96.62576687116564</v>
      </c>
    </row>
    <row r="2150" spans="1:14" ht="13.5" customHeight="1">
      <c r="A2150" s="253"/>
      <c r="B2150" s="270"/>
      <c r="C2150" s="86"/>
      <c r="D2150" s="309"/>
      <c r="E2150" s="178"/>
      <c r="F2150" s="225"/>
      <c r="G2150" s="287"/>
      <c r="H2150" s="167"/>
      <c r="I2150" s="142"/>
      <c r="J2150" s="590"/>
      <c r="K2150" s="333"/>
      <c r="L2150" s="330"/>
      <c r="M2150" s="330"/>
      <c r="N2150" s="735"/>
    </row>
    <row r="2151" spans="1:14" s="107" customFormat="1" ht="15">
      <c r="A2151" s="253"/>
      <c r="B2151" s="627">
        <v>5</v>
      </c>
      <c r="C2151" s="253"/>
      <c r="D2151" s="309"/>
      <c r="E2151" s="321"/>
      <c r="F2151" s="244"/>
      <c r="G2151" s="287" t="s">
        <v>1490</v>
      </c>
      <c r="I2151" s="244"/>
      <c r="J2151" s="592"/>
      <c r="K2151" s="353"/>
      <c r="L2151" s="353"/>
      <c r="M2151" s="353"/>
      <c r="N2151" s="742"/>
    </row>
    <row r="2152" spans="1:14" ht="13.5" customHeight="1">
      <c r="A2152" s="253"/>
      <c r="B2152" s="270"/>
      <c r="C2152" s="86"/>
      <c r="D2152" s="309">
        <v>2</v>
      </c>
      <c r="E2152" s="178"/>
      <c r="F2152" s="225"/>
      <c r="G2152" s="287"/>
      <c r="H2152" s="167" t="s">
        <v>1771</v>
      </c>
      <c r="I2152" s="142"/>
      <c r="J2152" s="590"/>
      <c r="K2152" s="350"/>
      <c r="L2152" s="350"/>
      <c r="M2152" s="350"/>
      <c r="N2152" s="757"/>
    </row>
    <row r="2153" spans="1:14" ht="13.5" customHeight="1">
      <c r="A2153" s="253"/>
      <c r="B2153" s="270"/>
      <c r="C2153" s="86"/>
      <c r="D2153" s="309"/>
      <c r="E2153" s="178">
        <v>1</v>
      </c>
      <c r="F2153" s="225"/>
      <c r="G2153" s="287"/>
      <c r="H2153" s="167"/>
      <c r="I2153" s="142" t="s">
        <v>1772</v>
      </c>
      <c r="J2153" s="590"/>
      <c r="K2153" s="333"/>
      <c r="L2153" s="330">
        <v>9600</v>
      </c>
      <c r="M2153" s="330">
        <v>9600</v>
      </c>
      <c r="N2153" s="735">
        <f>M2153/L2153*100</f>
        <v>100</v>
      </c>
    </row>
    <row r="2154" spans="1:14" ht="8.25" customHeight="1">
      <c r="A2154" s="253"/>
      <c r="B2154" s="270"/>
      <c r="C2154" s="86"/>
      <c r="D2154" s="309"/>
      <c r="E2154" s="178"/>
      <c r="F2154" s="225"/>
      <c r="G2154" s="287"/>
      <c r="H2154" s="167"/>
      <c r="I2154" s="142"/>
      <c r="J2154" s="590"/>
      <c r="K2154" s="333"/>
      <c r="L2154" s="330"/>
      <c r="M2154" s="330"/>
      <c r="N2154" s="735"/>
    </row>
    <row r="2155" spans="1:14" s="126" customFormat="1" ht="15" customHeight="1">
      <c r="A2155" s="253"/>
      <c r="B2155" s="270"/>
      <c r="C2155" s="270"/>
      <c r="D2155" s="309"/>
      <c r="E2155" s="316"/>
      <c r="F2155" s="322"/>
      <c r="G2155" s="289"/>
      <c r="H2155" s="296"/>
      <c r="I2155" s="289" t="s">
        <v>1791</v>
      </c>
      <c r="J2155" s="577"/>
      <c r="K2155" s="344">
        <f>SUM(K2151:K2154)</f>
        <v>0</v>
      </c>
      <c r="L2155" s="344">
        <f>SUM(L2153:L2154)</f>
        <v>9600</v>
      </c>
      <c r="M2155" s="344">
        <f>SUM(M2153:M2154)</f>
        <v>9600</v>
      </c>
      <c r="N2155" s="736">
        <f>M2155/L2155*100</f>
        <v>100</v>
      </c>
    </row>
    <row r="2156" spans="1:14" ht="10.5" customHeight="1">
      <c r="A2156" s="253"/>
      <c r="B2156" s="270"/>
      <c r="C2156" s="86"/>
      <c r="D2156" s="309"/>
      <c r="E2156" s="178"/>
      <c r="F2156" s="225"/>
      <c r="G2156" s="287"/>
      <c r="H2156" s="167"/>
      <c r="I2156" s="142"/>
      <c r="J2156" s="590"/>
      <c r="K2156" s="333"/>
      <c r="L2156" s="330"/>
      <c r="M2156" s="330"/>
      <c r="N2156" s="735"/>
    </row>
    <row r="2157" spans="1:14" s="107" customFormat="1" ht="15">
      <c r="A2157" s="253"/>
      <c r="B2157" s="627">
        <v>6</v>
      </c>
      <c r="C2157" s="253"/>
      <c r="D2157" s="309"/>
      <c r="E2157" s="321"/>
      <c r="F2157" s="244"/>
      <c r="G2157" s="287" t="s">
        <v>1491</v>
      </c>
      <c r="I2157" s="244"/>
      <c r="J2157" s="592"/>
      <c r="K2157" s="353"/>
      <c r="L2157" s="353"/>
      <c r="M2157" s="353"/>
      <c r="N2157" s="742"/>
    </row>
    <row r="2158" spans="1:14" ht="13.5" customHeight="1">
      <c r="A2158" s="253"/>
      <c r="B2158" s="270"/>
      <c r="C2158" s="86"/>
      <c r="D2158" s="309">
        <v>2</v>
      </c>
      <c r="E2158" s="178"/>
      <c r="F2158" s="225"/>
      <c r="G2158" s="287"/>
      <c r="H2158" s="167" t="s">
        <v>1771</v>
      </c>
      <c r="I2158" s="142"/>
      <c r="J2158" s="590"/>
      <c r="K2158" s="350"/>
      <c r="L2158" s="350"/>
      <c r="M2158" s="350"/>
      <c r="N2158" s="757"/>
    </row>
    <row r="2159" spans="1:14" ht="13.5" customHeight="1">
      <c r="A2159" s="253"/>
      <c r="B2159" s="270"/>
      <c r="C2159" s="86"/>
      <c r="D2159" s="309"/>
      <c r="E2159" s="178">
        <v>1</v>
      </c>
      <c r="F2159" s="225"/>
      <c r="G2159" s="287"/>
      <c r="H2159" s="167"/>
      <c r="I2159" s="142" t="s">
        <v>1772</v>
      </c>
      <c r="J2159" s="590"/>
      <c r="K2159" s="333"/>
      <c r="L2159" s="330">
        <v>9600</v>
      </c>
      <c r="M2159" s="330">
        <v>9600</v>
      </c>
      <c r="N2159" s="735">
        <f>M2159/L2159*100</f>
        <v>100</v>
      </c>
    </row>
    <row r="2160" spans="1:14" ht="6" customHeight="1">
      <c r="A2160" s="253"/>
      <c r="B2160" s="270"/>
      <c r="C2160" s="86"/>
      <c r="D2160" s="309"/>
      <c r="E2160" s="178"/>
      <c r="F2160" s="225"/>
      <c r="G2160" s="287"/>
      <c r="H2160" s="167"/>
      <c r="I2160" s="142"/>
      <c r="J2160" s="590"/>
      <c r="K2160" s="333"/>
      <c r="L2160" s="330"/>
      <c r="M2160" s="330"/>
      <c r="N2160" s="735"/>
    </row>
    <row r="2161" spans="1:14" s="126" customFormat="1" ht="15" customHeight="1">
      <c r="A2161" s="253"/>
      <c r="B2161" s="270"/>
      <c r="C2161" s="270"/>
      <c r="D2161" s="309"/>
      <c r="E2161" s="316"/>
      <c r="F2161" s="322"/>
      <c r="G2161" s="289"/>
      <c r="H2161" s="296"/>
      <c r="I2161" s="289" t="s">
        <v>1791</v>
      </c>
      <c r="J2161" s="577"/>
      <c r="K2161" s="344">
        <f>SUM(K2157:K2160)</f>
        <v>0</v>
      </c>
      <c r="L2161" s="344">
        <f>SUM(L2159:L2160)</f>
        <v>9600</v>
      </c>
      <c r="M2161" s="344">
        <f>SUM(M2159:M2160)</f>
        <v>9600</v>
      </c>
      <c r="N2161" s="736">
        <f>M2161/L2161*100</f>
        <v>100</v>
      </c>
    </row>
    <row r="2162" spans="1:14" s="126" customFormat="1" ht="9" customHeight="1">
      <c r="A2162" s="253"/>
      <c r="B2162" s="270"/>
      <c r="C2162" s="270"/>
      <c r="D2162" s="309"/>
      <c r="E2162" s="316"/>
      <c r="F2162" s="287"/>
      <c r="G2162" s="287"/>
      <c r="H2162" s="295"/>
      <c r="I2162" s="287"/>
      <c r="J2162" s="628"/>
      <c r="K2162" s="629"/>
      <c r="L2162" s="629"/>
      <c r="M2162" s="629"/>
      <c r="N2162" s="744"/>
    </row>
    <row r="2163" spans="1:14" s="107" customFormat="1" ht="15">
      <c r="A2163" s="253"/>
      <c r="B2163" s="627">
        <v>7</v>
      </c>
      <c r="C2163" s="253"/>
      <c r="D2163" s="309"/>
      <c r="E2163" s="321"/>
      <c r="F2163" s="244"/>
      <c r="G2163" s="287" t="s">
        <v>513</v>
      </c>
      <c r="I2163" s="244"/>
      <c r="J2163" s="592"/>
      <c r="K2163" s="353"/>
      <c r="L2163" s="353"/>
      <c r="M2163" s="353"/>
      <c r="N2163" s="742"/>
    </row>
    <row r="2164" spans="1:14" ht="13.5" customHeight="1">
      <c r="A2164" s="253"/>
      <c r="B2164" s="270"/>
      <c r="C2164" s="86"/>
      <c r="D2164" s="309">
        <v>2</v>
      </c>
      <c r="E2164" s="178"/>
      <c r="F2164" s="225"/>
      <c r="G2164" s="287"/>
      <c r="H2164" s="167" t="s">
        <v>1771</v>
      </c>
      <c r="I2164" s="142"/>
      <c r="J2164" s="590"/>
      <c r="K2164" s="350"/>
      <c r="L2164" s="350"/>
      <c r="M2164" s="350"/>
      <c r="N2164" s="757"/>
    </row>
    <row r="2165" spans="1:14" ht="13.5" customHeight="1">
      <c r="A2165" s="253"/>
      <c r="B2165" s="270"/>
      <c r="C2165" s="86"/>
      <c r="D2165" s="309"/>
      <c r="E2165" s="178">
        <v>1</v>
      </c>
      <c r="F2165" s="225"/>
      <c r="G2165" s="287"/>
      <c r="H2165" s="167"/>
      <c r="I2165" s="142" t="s">
        <v>1772</v>
      </c>
      <c r="J2165" s="590"/>
      <c r="K2165" s="333"/>
      <c r="L2165" s="330">
        <v>11349</v>
      </c>
      <c r="M2165" s="330">
        <v>11349</v>
      </c>
      <c r="N2165" s="735">
        <f>M2165/L2165*100</f>
        <v>100</v>
      </c>
    </row>
    <row r="2166" spans="1:14" ht="5.25" customHeight="1">
      <c r="A2166" s="253"/>
      <c r="B2166" s="270"/>
      <c r="C2166" s="86"/>
      <c r="D2166" s="309"/>
      <c r="E2166" s="178"/>
      <c r="F2166" s="225"/>
      <c r="G2166" s="287"/>
      <c r="H2166" s="167"/>
      <c r="I2166" s="142"/>
      <c r="J2166" s="590"/>
      <c r="K2166" s="333"/>
      <c r="L2166" s="330"/>
      <c r="M2166" s="330"/>
      <c r="N2166" s="735"/>
    </row>
    <row r="2167" spans="1:14" s="126" customFormat="1" ht="15" customHeight="1">
      <c r="A2167" s="253"/>
      <c r="B2167" s="270"/>
      <c r="C2167" s="270"/>
      <c r="D2167" s="309"/>
      <c r="E2167" s="316"/>
      <c r="F2167" s="322"/>
      <c r="G2167" s="289"/>
      <c r="H2167" s="296"/>
      <c r="I2167" s="289" t="s">
        <v>1791</v>
      </c>
      <c r="J2167" s="577"/>
      <c r="K2167" s="344">
        <f>SUM(K2163:K2166)</f>
        <v>0</v>
      </c>
      <c r="L2167" s="344">
        <f>SUM(L2165:L2166)</f>
        <v>11349</v>
      </c>
      <c r="M2167" s="344">
        <f>SUM(M2165:M2166)</f>
        <v>11349</v>
      </c>
      <c r="N2167" s="736">
        <f>M2167/L2167*100</f>
        <v>100</v>
      </c>
    </row>
    <row r="2168" spans="1:14" ht="8.25" customHeight="1">
      <c r="A2168" s="253"/>
      <c r="B2168" s="253"/>
      <c r="C2168" s="86"/>
      <c r="D2168" s="309"/>
      <c r="E2168" s="178"/>
      <c r="F2168" s="225"/>
      <c r="G2168" s="287"/>
      <c r="H2168" s="167"/>
      <c r="I2168" s="142"/>
      <c r="J2168" s="590"/>
      <c r="K2168" s="350"/>
      <c r="L2168" s="201"/>
      <c r="M2168" s="201"/>
      <c r="N2168" s="744"/>
    </row>
    <row r="2169" spans="1:14" s="107" customFormat="1" ht="13.5" customHeight="1">
      <c r="A2169" s="253"/>
      <c r="B2169" s="270"/>
      <c r="C2169" s="253"/>
      <c r="D2169" s="321"/>
      <c r="E2169" s="321"/>
      <c r="F2169" s="234"/>
      <c r="G2169" s="234"/>
      <c r="H2169" s="327"/>
      <c r="I2169" s="227" t="s">
        <v>1773</v>
      </c>
      <c r="J2169" s="591">
        <f>SUM(J2127:J2168)/2</f>
        <v>17573</v>
      </c>
      <c r="K2169" s="591">
        <f>SUM(K2127:K2168)/2</f>
        <v>0</v>
      </c>
      <c r="L2169" s="591">
        <f>SUM(L2127:L2168)/2</f>
        <v>109958</v>
      </c>
      <c r="M2169" s="591">
        <f>SUM(M2127:M2168)/2</f>
        <v>80846</v>
      </c>
      <c r="N2169" s="736">
        <f>M2169/L2169*100</f>
        <v>73.52443660306662</v>
      </c>
    </row>
    <row r="2170" spans="1:14" ht="8.25" customHeight="1">
      <c r="A2170" s="257"/>
      <c r="B2170" s="270"/>
      <c r="C2170" s="86"/>
      <c r="D2170" s="308"/>
      <c r="E2170" s="178"/>
      <c r="F2170" s="225"/>
      <c r="G2170" s="287"/>
      <c r="H2170" s="166"/>
      <c r="I2170" s="140"/>
      <c r="J2170" s="587"/>
      <c r="K2170" s="349"/>
      <c r="L2170" s="349"/>
      <c r="M2170" s="349"/>
      <c r="N2170" s="754"/>
    </row>
    <row r="2171" spans="1:14" ht="14.25" customHeight="1">
      <c r="A2171" s="253">
        <v>167</v>
      </c>
      <c r="B2171" s="270"/>
      <c r="C2171" s="86">
        <v>2</v>
      </c>
      <c r="D2171" s="309"/>
      <c r="E2171" s="178"/>
      <c r="F2171" s="225" t="s">
        <v>400</v>
      </c>
      <c r="G2171" s="287"/>
      <c r="H2171" s="167"/>
      <c r="I2171" s="139"/>
      <c r="J2171" s="575"/>
      <c r="K2171" s="342"/>
      <c r="L2171" s="342"/>
      <c r="M2171" s="342"/>
      <c r="N2171" s="742"/>
    </row>
    <row r="2172" spans="1:14" ht="14.25" customHeight="1">
      <c r="A2172" s="257"/>
      <c r="B2172" s="270"/>
      <c r="C2172" s="86"/>
      <c r="D2172" s="309">
        <v>2</v>
      </c>
      <c r="E2172" s="178"/>
      <c r="F2172" s="225"/>
      <c r="G2172" s="287"/>
      <c r="H2172" s="167" t="s">
        <v>1771</v>
      </c>
      <c r="I2172" s="142"/>
      <c r="J2172" s="590"/>
      <c r="K2172" s="350"/>
      <c r="L2172" s="350"/>
      <c r="M2172" s="350"/>
      <c r="N2172" s="757"/>
    </row>
    <row r="2173" spans="1:14" ht="14.25" customHeight="1">
      <c r="A2173" s="253"/>
      <c r="B2173" s="270"/>
      <c r="C2173" s="86"/>
      <c r="D2173" s="309"/>
      <c r="E2173" s="178">
        <v>1</v>
      </c>
      <c r="F2173" s="225"/>
      <c r="G2173" s="287"/>
      <c r="H2173" s="167"/>
      <c r="I2173" s="142" t="s">
        <v>1772</v>
      </c>
      <c r="J2173" s="590">
        <v>75000</v>
      </c>
      <c r="K2173" s="350">
        <v>50000</v>
      </c>
      <c r="L2173" s="330">
        <v>125000</v>
      </c>
      <c r="M2173" s="330">
        <v>465</v>
      </c>
      <c r="N2173" s="735">
        <f>M2173/L2173*100</f>
        <v>0.372</v>
      </c>
    </row>
    <row r="2174" spans="1:14" ht="8.25" customHeight="1">
      <c r="A2174" s="253"/>
      <c r="B2174" s="253"/>
      <c r="C2174" s="86"/>
      <c r="D2174" s="309"/>
      <c r="E2174" s="178"/>
      <c r="F2174" s="225"/>
      <c r="G2174" s="287"/>
      <c r="H2174" s="167"/>
      <c r="I2174" s="142"/>
      <c r="J2174" s="590"/>
      <c r="K2174" s="350"/>
      <c r="L2174" s="201"/>
      <c r="M2174" s="201"/>
      <c r="N2174" s="744"/>
    </row>
    <row r="2175" spans="1:14" s="107" customFormat="1" ht="14.25" customHeight="1">
      <c r="A2175" s="253"/>
      <c r="B2175" s="269"/>
      <c r="C2175" s="253"/>
      <c r="D2175" s="321"/>
      <c r="E2175" s="321"/>
      <c r="F2175" s="234"/>
      <c r="G2175" s="234"/>
      <c r="H2175" s="327"/>
      <c r="I2175" s="227" t="s">
        <v>1773</v>
      </c>
      <c r="J2175" s="591">
        <f>SUM(J2170:J2174)</f>
        <v>75000</v>
      </c>
      <c r="K2175" s="591">
        <f>SUM(K2170:K2174)</f>
        <v>50000</v>
      </c>
      <c r="L2175" s="591">
        <f>SUM(L2170:L2174)</f>
        <v>125000</v>
      </c>
      <c r="M2175" s="591">
        <f>SUM(M2170:M2174)</f>
        <v>465</v>
      </c>
      <c r="N2175" s="736">
        <f>M2175/L2175*100</f>
        <v>0.372</v>
      </c>
    </row>
    <row r="2176" spans="1:14" ht="7.5" customHeight="1">
      <c r="A2176" s="252"/>
      <c r="B2176" s="270"/>
      <c r="C2176" s="85"/>
      <c r="D2176" s="308"/>
      <c r="E2176" s="177"/>
      <c r="F2176" s="235"/>
      <c r="G2176" s="286"/>
      <c r="H2176" s="161"/>
      <c r="I2176" s="143"/>
      <c r="J2176" s="586"/>
      <c r="K2176" s="348"/>
      <c r="L2176" s="348"/>
      <c r="M2176" s="348"/>
      <c r="N2176" s="753"/>
    </row>
    <row r="2177" spans="1:14" ht="14.25" customHeight="1">
      <c r="A2177" s="253">
        <v>168</v>
      </c>
      <c r="B2177" s="270"/>
      <c r="C2177" s="86">
        <v>1</v>
      </c>
      <c r="D2177" s="309"/>
      <c r="E2177" s="178"/>
      <c r="F2177" s="225" t="s">
        <v>483</v>
      </c>
      <c r="G2177" s="287"/>
      <c r="H2177" s="167"/>
      <c r="I2177" s="139"/>
      <c r="J2177" s="575"/>
      <c r="K2177" s="342"/>
      <c r="L2177" s="342"/>
      <c r="M2177" s="342"/>
      <c r="N2177" s="742"/>
    </row>
    <row r="2178" spans="1:14" ht="14.25" customHeight="1">
      <c r="A2178" s="253"/>
      <c r="B2178" s="270"/>
      <c r="C2178" s="86"/>
      <c r="D2178" s="309">
        <v>2</v>
      </c>
      <c r="E2178" s="178"/>
      <c r="F2178" s="225"/>
      <c r="G2178" s="287"/>
      <c r="H2178" s="167" t="s">
        <v>1771</v>
      </c>
      <c r="I2178" s="142"/>
      <c r="J2178" s="590"/>
      <c r="K2178" s="350"/>
      <c r="L2178" s="350"/>
      <c r="M2178" s="350"/>
      <c r="N2178" s="757"/>
    </row>
    <row r="2179" spans="1:14" ht="14.25" customHeight="1">
      <c r="A2179" s="253"/>
      <c r="B2179" s="270"/>
      <c r="C2179" s="86"/>
      <c r="D2179" s="309"/>
      <c r="E2179" s="178">
        <v>1</v>
      </c>
      <c r="F2179" s="225"/>
      <c r="G2179" s="287"/>
      <c r="H2179" s="167"/>
      <c r="I2179" s="142" t="s">
        <v>1772</v>
      </c>
      <c r="J2179" s="590">
        <v>13000</v>
      </c>
      <c r="K2179" s="350">
        <v>4505</v>
      </c>
      <c r="L2179" s="330">
        <v>17505</v>
      </c>
      <c r="M2179" s="330">
        <v>5194</v>
      </c>
      <c r="N2179" s="735">
        <f>M2179/L2179*100</f>
        <v>29.671522422165097</v>
      </c>
    </row>
    <row r="2180" spans="1:14" ht="9" customHeight="1">
      <c r="A2180" s="253"/>
      <c r="B2180" s="253"/>
      <c r="C2180" s="86"/>
      <c r="D2180" s="309"/>
      <c r="E2180" s="178"/>
      <c r="F2180" s="225"/>
      <c r="G2180" s="287"/>
      <c r="H2180" s="167"/>
      <c r="I2180" s="142"/>
      <c r="J2180" s="590"/>
      <c r="K2180" s="350"/>
      <c r="L2180" s="201"/>
      <c r="M2180" s="201"/>
      <c r="N2180" s="744"/>
    </row>
    <row r="2181" spans="1:14" s="107" customFormat="1" ht="14.25" customHeight="1">
      <c r="A2181" s="253"/>
      <c r="B2181" s="269"/>
      <c r="C2181" s="253"/>
      <c r="D2181" s="321"/>
      <c r="E2181" s="321"/>
      <c r="F2181" s="234"/>
      <c r="G2181" s="234"/>
      <c r="H2181" s="327"/>
      <c r="I2181" s="227" t="s">
        <v>1773</v>
      </c>
      <c r="J2181" s="591">
        <f>SUM(J2177:J2180)</f>
        <v>13000</v>
      </c>
      <c r="K2181" s="591">
        <f>SUM(K2177:K2180)</f>
        <v>4505</v>
      </c>
      <c r="L2181" s="591">
        <f>SUM(L2177:L2180)</f>
        <v>17505</v>
      </c>
      <c r="M2181" s="591">
        <f>SUM(M2177:M2180)</f>
        <v>5194</v>
      </c>
      <c r="N2181" s="736">
        <f>M2181/L2181*100</f>
        <v>29.671522422165097</v>
      </c>
    </row>
    <row r="2182" spans="1:14" ht="8.25" customHeight="1">
      <c r="A2182" s="252"/>
      <c r="B2182" s="270"/>
      <c r="C2182" s="85"/>
      <c r="D2182" s="308"/>
      <c r="E2182" s="177"/>
      <c r="F2182" s="235"/>
      <c r="G2182" s="286"/>
      <c r="H2182" s="161"/>
      <c r="I2182" s="143"/>
      <c r="J2182" s="586"/>
      <c r="K2182" s="348"/>
      <c r="L2182" s="348"/>
      <c r="M2182" s="348"/>
      <c r="N2182" s="753"/>
    </row>
    <row r="2183" spans="1:14" ht="14.25" customHeight="1">
      <c r="A2183" s="253">
        <v>169</v>
      </c>
      <c r="B2183" s="270"/>
      <c r="C2183" s="86">
        <v>2</v>
      </c>
      <c r="D2183" s="309"/>
      <c r="E2183" s="178"/>
      <c r="F2183" s="225" t="s">
        <v>1747</v>
      </c>
      <c r="G2183" s="287"/>
      <c r="H2183" s="167"/>
      <c r="I2183" s="139"/>
      <c r="J2183" s="575"/>
      <c r="K2183" s="342"/>
      <c r="L2183" s="342"/>
      <c r="M2183" s="342"/>
      <c r="N2183" s="742"/>
    </row>
    <row r="2184" spans="1:14" ht="14.25" customHeight="1">
      <c r="A2184" s="253"/>
      <c r="B2184" s="270"/>
      <c r="C2184" s="86"/>
      <c r="D2184" s="309">
        <v>2</v>
      </c>
      <c r="E2184" s="178"/>
      <c r="F2184" s="225"/>
      <c r="G2184" s="287"/>
      <c r="H2184" s="167" t="s">
        <v>1771</v>
      </c>
      <c r="I2184" s="142"/>
      <c r="J2184" s="590"/>
      <c r="K2184" s="350"/>
      <c r="L2184" s="350"/>
      <c r="M2184" s="350"/>
      <c r="N2184" s="757"/>
    </row>
    <row r="2185" spans="1:14" ht="14.25" customHeight="1">
      <c r="A2185" s="253"/>
      <c r="B2185" s="270"/>
      <c r="C2185" s="86"/>
      <c r="D2185" s="309"/>
      <c r="E2185" s="178">
        <v>1</v>
      </c>
      <c r="F2185" s="225"/>
      <c r="G2185" s="287"/>
      <c r="H2185" s="167"/>
      <c r="I2185" s="142" t="s">
        <v>1772</v>
      </c>
      <c r="J2185" s="590">
        <v>228910</v>
      </c>
      <c r="K2185" s="350">
        <v>4228</v>
      </c>
      <c r="L2185" s="330">
        <v>233138</v>
      </c>
      <c r="M2185" s="330">
        <v>50210</v>
      </c>
      <c r="N2185" s="735">
        <f>M2185/L2185*100</f>
        <v>21.536600639964313</v>
      </c>
    </row>
    <row r="2186" spans="1:14" ht="9" customHeight="1">
      <c r="A2186" s="253"/>
      <c r="B2186" s="253"/>
      <c r="C2186" s="86"/>
      <c r="D2186" s="309"/>
      <c r="E2186" s="178"/>
      <c r="F2186" s="225"/>
      <c r="G2186" s="287"/>
      <c r="H2186" s="167"/>
      <c r="I2186" s="142"/>
      <c r="J2186" s="590"/>
      <c r="K2186" s="350"/>
      <c r="L2186" s="201"/>
      <c r="M2186" s="201"/>
      <c r="N2186" s="744"/>
    </row>
    <row r="2187" spans="1:14" s="107" customFormat="1" ht="14.25" customHeight="1">
      <c r="A2187" s="253"/>
      <c r="B2187" s="269"/>
      <c r="C2187" s="253"/>
      <c r="D2187" s="321"/>
      <c r="E2187" s="321"/>
      <c r="F2187" s="234"/>
      <c r="G2187" s="234"/>
      <c r="H2187" s="327"/>
      <c r="I2187" s="227" t="s">
        <v>1773</v>
      </c>
      <c r="J2187" s="591">
        <f>SUM(J2183:J2186)</f>
        <v>228910</v>
      </c>
      <c r="K2187" s="591">
        <f>SUM(K2183:K2186)</f>
        <v>4228</v>
      </c>
      <c r="L2187" s="591">
        <f>SUM(L2183:L2186)</f>
        <v>233138</v>
      </c>
      <c r="M2187" s="591">
        <f>SUM(M2183:M2186)</f>
        <v>50210</v>
      </c>
      <c r="N2187" s="736">
        <f>M2187/L2187*100</f>
        <v>21.536600639964313</v>
      </c>
    </row>
    <row r="2188" spans="1:14" ht="4.5" customHeight="1">
      <c r="A2188" s="252"/>
      <c r="B2188" s="270"/>
      <c r="C2188" s="85"/>
      <c r="D2188" s="308"/>
      <c r="E2188" s="177"/>
      <c r="F2188" s="235"/>
      <c r="G2188" s="286"/>
      <c r="H2188" s="161"/>
      <c r="I2188" s="143"/>
      <c r="J2188" s="586"/>
      <c r="K2188" s="348"/>
      <c r="L2188" s="348"/>
      <c r="M2188" s="348"/>
      <c r="N2188" s="753"/>
    </row>
    <row r="2189" spans="1:14" ht="14.25" customHeight="1">
      <c r="A2189" s="253">
        <v>170</v>
      </c>
      <c r="B2189" s="270"/>
      <c r="C2189" s="86">
        <v>2</v>
      </c>
      <c r="D2189" s="309"/>
      <c r="E2189" s="178"/>
      <c r="F2189" s="225" t="s">
        <v>401</v>
      </c>
      <c r="G2189" s="287"/>
      <c r="H2189" s="167"/>
      <c r="I2189" s="139"/>
      <c r="J2189" s="575"/>
      <c r="K2189" s="342"/>
      <c r="L2189" s="342"/>
      <c r="M2189" s="342"/>
      <c r="N2189" s="742"/>
    </row>
    <row r="2190" spans="1:14" ht="14.25" customHeight="1">
      <c r="A2190" s="253"/>
      <c r="B2190" s="270"/>
      <c r="C2190" s="86"/>
      <c r="D2190" s="309">
        <v>2</v>
      </c>
      <c r="E2190" s="178"/>
      <c r="F2190" s="225"/>
      <c r="G2190" s="287"/>
      <c r="H2190" s="167" t="s">
        <v>1771</v>
      </c>
      <c r="I2190" s="142"/>
      <c r="J2190" s="590"/>
      <c r="K2190" s="350"/>
      <c r="L2190" s="350"/>
      <c r="M2190" s="350"/>
      <c r="N2190" s="757"/>
    </row>
    <row r="2191" spans="1:14" ht="14.25" customHeight="1">
      <c r="A2191" s="253"/>
      <c r="B2191" s="270"/>
      <c r="C2191" s="86"/>
      <c r="D2191" s="309"/>
      <c r="E2191" s="178">
        <v>1</v>
      </c>
      <c r="F2191" s="225"/>
      <c r="G2191" s="287"/>
      <c r="H2191" s="167"/>
      <c r="I2191" s="142" t="s">
        <v>1772</v>
      </c>
      <c r="J2191" s="590">
        <v>13000</v>
      </c>
      <c r="K2191" s="333"/>
      <c r="L2191" s="330">
        <v>13000</v>
      </c>
      <c r="M2191" s="330">
        <v>225</v>
      </c>
      <c r="N2191" s="735">
        <f>M2191/L2191*100</f>
        <v>1.7307692307692308</v>
      </c>
    </row>
    <row r="2192" spans="1:14" ht="6.75" customHeight="1">
      <c r="A2192" s="253"/>
      <c r="B2192" s="253"/>
      <c r="C2192" s="86"/>
      <c r="D2192" s="309"/>
      <c r="E2192" s="178"/>
      <c r="F2192" s="225"/>
      <c r="G2192" s="287"/>
      <c r="H2192" s="167"/>
      <c r="I2192" s="142"/>
      <c r="J2192" s="590"/>
      <c r="K2192" s="350"/>
      <c r="L2192" s="201"/>
      <c r="M2192" s="201"/>
      <c r="N2192" s="744"/>
    </row>
    <row r="2193" spans="1:14" s="107" customFormat="1" ht="14.25" customHeight="1">
      <c r="A2193" s="253"/>
      <c r="B2193" s="269"/>
      <c r="C2193" s="253"/>
      <c r="D2193" s="321"/>
      <c r="E2193" s="321"/>
      <c r="F2193" s="234"/>
      <c r="G2193" s="234"/>
      <c r="H2193" s="327"/>
      <c r="I2193" s="227" t="s">
        <v>1773</v>
      </c>
      <c r="J2193" s="591">
        <f>SUM(J2189:J2192)</f>
        <v>13000</v>
      </c>
      <c r="K2193" s="591">
        <f>SUM(K2189:K2192)</f>
        <v>0</v>
      </c>
      <c r="L2193" s="591">
        <f>SUM(L2189:L2192)</f>
        <v>13000</v>
      </c>
      <c r="M2193" s="591">
        <f>SUM(M2189:M2192)</f>
        <v>225</v>
      </c>
      <c r="N2193" s="736">
        <f>M2193/L2193*100</f>
        <v>1.7307692307692308</v>
      </c>
    </row>
    <row r="2194" spans="1:14" ht="14.25" customHeight="1">
      <c r="A2194" s="252"/>
      <c r="B2194" s="270"/>
      <c r="C2194" s="85"/>
      <c r="D2194" s="308"/>
      <c r="E2194" s="177"/>
      <c r="F2194" s="235"/>
      <c r="G2194" s="286"/>
      <c r="H2194" s="161"/>
      <c r="I2194" s="143"/>
      <c r="J2194" s="586"/>
      <c r="K2194" s="348"/>
      <c r="L2194" s="348"/>
      <c r="M2194" s="348"/>
      <c r="N2194" s="753"/>
    </row>
    <row r="2195" spans="1:14" ht="14.25" customHeight="1">
      <c r="A2195" s="253">
        <v>171</v>
      </c>
      <c r="B2195" s="270"/>
      <c r="C2195" s="86">
        <v>2</v>
      </c>
      <c r="D2195" s="309"/>
      <c r="E2195" s="178"/>
      <c r="F2195" s="225" t="s">
        <v>1559</v>
      </c>
      <c r="G2195" s="287"/>
      <c r="H2195" s="167"/>
      <c r="I2195" s="139"/>
      <c r="J2195" s="575"/>
      <c r="K2195" s="342"/>
      <c r="L2195" s="342"/>
      <c r="M2195" s="342"/>
      <c r="N2195" s="742"/>
    </row>
    <row r="2196" spans="1:14" ht="14.25" customHeight="1">
      <c r="A2196" s="253"/>
      <c r="B2196" s="270"/>
      <c r="C2196" s="86"/>
      <c r="D2196" s="309">
        <v>1</v>
      </c>
      <c r="E2196" s="178"/>
      <c r="F2196" s="225"/>
      <c r="G2196" s="287"/>
      <c r="H2196" s="167" t="s">
        <v>1761</v>
      </c>
      <c r="I2196" s="139"/>
      <c r="J2196" s="575"/>
      <c r="K2196" s="342"/>
      <c r="L2196" s="342"/>
      <c r="M2196" s="342"/>
      <c r="N2196" s="742"/>
    </row>
    <row r="2197" spans="1:14" ht="14.25" customHeight="1">
      <c r="A2197" s="253"/>
      <c r="B2197" s="270"/>
      <c r="C2197" s="86"/>
      <c r="D2197" s="309"/>
      <c r="E2197" s="178">
        <v>3</v>
      </c>
      <c r="F2197" s="225"/>
      <c r="G2197" s="287"/>
      <c r="H2197" s="167"/>
      <c r="I2197" s="139" t="s">
        <v>1764</v>
      </c>
      <c r="J2197" s="575"/>
      <c r="K2197" s="342"/>
      <c r="L2197" s="342">
        <v>373</v>
      </c>
      <c r="M2197" s="342">
        <v>373</v>
      </c>
      <c r="N2197" s="735">
        <f>M2197/L2197*100</f>
        <v>100</v>
      </c>
    </row>
    <row r="2198" spans="1:14" ht="14.25" customHeight="1">
      <c r="A2198" s="253"/>
      <c r="B2198" s="270"/>
      <c r="C2198" s="86"/>
      <c r="D2198" s="309">
        <v>2</v>
      </c>
      <c r="E2198" s="178"/>
      <c r="F2198" s="225"/>
      <c r="G2198" s="287"/>
      <c r="H2198" s="167" t="s">
        <v>1771</v>
      </c>
      <c r="I2198" s="142"/>
      <c r="J2198" s="590"/>
      <c r="K2198" s="350"/>
      <c r="L2198" s="350"/>
      <c r="M2198" s="350"/>
      <c r="N2198" s="735"/>
    </row>
    <row r="2199" spans="1:14" ht="14.25" customHeight="1">
      <c r="A2199" s="253"/>
      <c r="B2199" s="270"/>
      <c r="C2199" s="86"/>
      <c r="D2199" s="309"/>
      <c r="E2199" s="178">
        <v>1</v>
      </c>
      <c r="F2199" s="225"/>
      <c r="G2199" s="287"/>
      <c r="H2199" s="167"/>
      <c r="I2199" s="142" t="s">
        <v>1772</v>
      </c>
      <c r="J2199" s="590">
        <v>10000</v>
      </c>
      <c r="K2199" s="333"/>
      <c r="L2199" s="330">
        <v>7456</v>
      </c>
      <c r="M2199" s="330">
        <v>130</v>
      </c>
      <c r="N2199" s="735">
        <f>M2199/L2199*100</f>
        <v>1.7435622317596564</v>
      </c>
    </row>
    <row r="2200" spans="1:14" ht="15" customHeight="1">
      <c r="A2200" s="253"/>
      <c r="B2200" s="253"/>
      <c r="C2200" s="86"/>
      <c r="D2200" s="309"/>
      <c r="E2200" s="178"/>
      <c r="F2200" s="225"/>
      <c r="G2200" s="287"/>
      <c r="H2200" s="167"/>
      <c r="I2200" s="142"/>
      <c r="J2200" s="590"/>
      <c r="K2200" s="350"/>
      <c r="L2200" s="201"/>
      <c r="M2200" s="201"/>
      <c r="N2200" s="744"/>
    </row>
    <row r="2201" spans="1:14" s="107" customFormat="1" ht="18" customHeight="1">
      <c r="A2201" s="253"/>
      <c r="B2201" s="269"/>
      <c r="C2201" s="253"/>
      <c r="D2201" s="321"/>
      <c r="E2201" s="321"/>
      <c r="F2201" s="234"/>
      <c r="G2201" s="234"/>
      <c r="H2201" s="327"/>
      <c r="I2201" s="227" t="s">
        <v>1773</v>
      </c>
      <c r="J2201" s="591">
        <f>SUM(J2195:J2200)</f>
        <v>10000</v>
      </c>
      <c r="K2201" s="591">
        <f>SUM(K2195:K2200)</f>
        <v>0</v>
      </c>
      <c r="L2201" s="591">
        <f>SUM(L2195:L2200)</f>
        <v>7829</v>
      </c>
      <c r="M2201" s="591">
        <f>SUM(M2195:M2200)</f>
        <v>503</v>
      </c>
      <c r="N2201" s="736">
        <f>M2201/L2201*100</f>
        <v>6.4248307574402865</v>
      </c>
    </row>
    <row r="2202" spans="1:14" ht="11.25" customHeight="1">
      <c r="A2202" s="252"/>
      <c r="B2202" s="270"/>
      <c r="C2202" s="85"/>
      <c r="D2202" s="309"/>
      <c r="E2202" s="177"/>
      <c r="F2202" s="235"/>
      <c r="G2202" s="286"/>
      <c r="H2202" s="161"/>
      <c r="I2202" s="143"/>
      <c r="J2202" s="586"/>
      <c r="K2202" s="348"/>
      <c r="L2202" s="348"/>
      <c r="M2202" s="348"/>
      <c r="N2202" s="753"/>
    </row>
    <row r="2203" spans="1:14" ht="14.25" customHeight="1">
      <c r="A2203" s="253">
        <v>172</v>
      </c>
      <c r="B2203" s="270"/>
      <c r="C2203" s="86">
        <v>2</v>
      </c>
      <c r="D2203" s="309"/>
      <c r="E2203" s="178"/>
      <c r="F2203" s="225" t="s">
        <v>402</v>
      </c>
      <c r="G2203" s="287"/>
      <c r="H2203" s="167"/>
      <c r="I2203" s="139"/>
      <c r="J2203" s="575"/>
      <c r="K2203" s="342"/>
      <c r="L2203" s="342"/>
      <c r="M2203" s="342"/>
      <c r="N2203" s="742"/>
    </row>
    <row r="2204" spans="1:14" ht="14.25" customHeight="1">
      <c r="A2204" s="253"/>
      <c r="B2204" s="270"/>
      <c r="C2204" s="86"/>
      <c r="D2204" s="309">
        <v>2</v>
      </c>
      <c r="E2204" s="178"/>
      <c r="F2204" s="225"/>
      <c r="G2204" s="287"/>
      <c r="H2204" s="167" t="s">
        <v>1771</v>
      </c>
      <c r="I2204" s="142"/>
      <c r="J2204" s="590"/>
      <c r="K2204" s="350"/>
      <c r="L2204" s="350"/>
      <c r="M2204" s="350"/>
      <c r="N2204" s="757"/>
    </row>
    <row r="2205" spans="1:14" ht="14.25" customHeight="1">
      <c r="A2205" s="253"/>
      <c r="B2205" s="270"/>
      <c r="C2205" s="86"/>
      <c r="D2205" s="309"/>
      <c r="E2205" s="178">
        <v>1</v>
      </c>
      <c r="F2205" s="225"/>
      <c r="G2205" s="287"/>
      <c r="H2205" s="167"/>
      <c r="I2205" s="142" t="s">
        <v>1772</v>
      </c>
      <c r="J2205" s="590">
        <v>20000</v>
      </c>
      <c r="K2205" s="333"/>
      <c r="L2205" s="330">
        <v>20000</v>
      </c>
      <c r="M2205" s="330">
        <v>19246</v>
      </c>
      <c r="N2205" s="735">
        <f>M2205/L2205*100</f>
        <v>96.23</v>
      </c>
    </row>
    <row r="2206" spans="1:14" ht="10.5" customHeight="1">
      <c r="A2206" s="253"/>
      <c r="B2206" s="253"/>
      <c r="C2206" s="86"/>
      <c r="D2206" s="309"/>
      <c r="E2206" s="178"/>
      <c r="F2206" s="225"/>
      <c r="G2206" s="287"/>
      <c r="H2206" s="167"/>
      <c r="I2206" s="142"/>
      <c r="J2206" s="590"/>
      <c r="K2206" s="350"/>
      <c r="L2206" s="201"/>
      <c r="M2206" s="201"/>
      <c r="N2206" s="744"/>
    </row>
    <row r="2207" spans="1:14" s="107" customFormat="1" ht="14.25" customHeight="1">
      <c r="A2207" s="253"/>
      <c r="B2207" s="270"/>
      <c r="C2207" s="253"/>
      <c r="D2207" s="321"/>
      <c r="E2207" s="321"/>
      <c r="F2207" s="234"/>
      <c r="G2207" s="234"/>
      <c r="H2207" s="327"/>
      <c r="I2207" s="227" t="s">
        <v>1773</v>
      </c>
      <c r="J2207" s="591">
        <f>SUM(J2203:J2206)</f>
        <v>20000</v>
      </c>
      <c r="K2207" s="591">
        <f>SUM(K2203:K2206)</f>
        <v>0</v>
      </c>
      <c r="L2207" s="591">
        <f>SUM(L2203:L2206)</f>
        <v>20000</v>
      </c>
      <c r="M2207" s="591">
        <f>SUM(M2203:M2206)</f>
        <v>19246</v>
      </c>
      <c r="N2207" s="736">
        <f>M2207/L2207*100</f>
        <v>96.23</v>
      </c>
    </row>
    <row r="2208" spans="1:14" ht="8.25" customHeight="1">
      <c r="A2208" s="253"/>
      <c r="B2208" s="270"/>
      <c r="C2208" s="86"/>
      <c r="D2208" s="308"/>
      <c r="E2208" s="178"/>
      <c r="F2208" s="225"/>
      <c r="G2208" s="287"/>
      <c r="H2208" s="166"/>
      <c r="I2208" s="140"/>
      <c r="J2208" s="587"/>
      <c r="K2208" s="349"/>
      <c r="L2208" s="349"/>
      <c r="M2208" s="349"/>
      <c r="N2208" s="754"/>
    </row>
    <row r="2209" spans="1:14" ht="14.25" customHeight="1">
      <c r="A2209" s="253">
        <v>173</v>
      </c>
      <c r="B2209" s="270"/>
      <c r="C2209" s="86">
        <v>2</v>
      </c>
      <c r="D2209" s="309"/>
      <c r="E2209" s="178"/>
      <c r="F2209" s="225" t="s">
        <v>403</v>
      </c>
      <c r="G2209" s="287"/>
      <c r="H2209" s="167"/>
      <c r="I2209" s="139"/>
      <c r="J2209" s="575"/>
      <c r="K2209" s="342"/>
      <c r="L2209" s="342"/>
      <c r="M2209" s="342"/>
      <c r="N2209" s="742"/>
    </row>
    <row r="2210" spans="1:14" ht="14.25" customHeight="1">
      <c r="A2210" s="253"/>
      <c r="B2210" s="270"/>
      <c r="C2210" s="86"/>
      <c r="D2210" s="309">
        <v>2</v>
      </c>
      <c r="E2210" s="178"/>
      <c r="F2210" s="225"/>
      <c r="G2210" s="287"/>
      <c r="H2210" s="167" t="s">
        <v>1771</v>
      </c>
      <c r="I2210" s="142"/>
      <c r="J2210" s="593"/>
      <c r="K2210" s="350"/>
      <c r="L2210" s="350"/>
      <c r="M2210" s="350"/>
      <c r="N2210" s="757"/>
    </row>
    <row r="2211" spans="1:14" ht="14.25" customHeight="1">
      <c r="A2211" s="253"/>
      <c r="B2211" s="270"/>
      <c r="C2211" s="86"/>
      <c r="D2211" s="309"/>
      <c r="E2211" s="178">
        <v>1</v>
      </c>
      <c r="F2211" s="225"/>
      <c r="G2211" s="287"/>
      <c r="H2211" s="167"/>
      <c r="I2211" s="142" t="s">
        <v>1772</v>
      </c>
      <c r="J2211" s="590">
        <v>77000</v>
      </c>
      <c r="K2211" s="350">
        <v>1456</v>
      </c>
      <c r="L2211" s="330">
        <v>78456</v>
      </c>
      <c r="M2211" s="330">
        <v>12364</v>
      </c>
      <c r="N2211" s="735">
        <f>M2211/L2211*100</f>
        <v>15.759151626389315</v>
      </c>
    </row>
    <row r="2212" spans="1:14" ht="9.75" customHeight="1">
      <c r="A2212" s="253"/>
      <c r="B2212" s="253"/>
      <c r="C2212" s="86"/>
      <c r="D2212" s="309"/>
      <c r="E2212" s="178"/>
      <c r="F2212" s="225"/>
      <c r="G2212" s="287"/>
      <c r="H2212" s="167"/>
      <c r="I2212" s="142"/>
      <c r="J2212" s="590"/>
      <c r="K2212" s="350"/>
      <c r="L2212" s="201"/>
      <c r="M2212" s="201"/>
      <c r="N2212" s="744"/>
    </row>
    <row r="2213" spans="1:14" s="107" customFormat="1" ht="20.25" customHeight="1">
      <c r="A2213" s="253"/>
      <c r="B2213" s="269"/>
      <c r="C2213" s="253"/>
      <c r="D2213" s="321"/>
      <c r="E2213" s="321"/>
      <c r="F2213" s="234"/>
      <c r="G2213" s="234"/>
      <c r="H2213" s="327"/>
      <c r="I2213" s="227" t="s">
        <v>1773</v>
      </c>
      <c r="J2213" s="591">
        <f>SUM(J2209:J2212)</f>
        <v>77000</v>
      </c>
      <c r="K2213" s="591">
        <f>SUM(K2209:K2212)</f>
        <v>1456</v>
      </c>
      <c r="L2213" s="591">
        <f>SUM(L2209:L2212)</f>
        <v>78456</v>
      </c>
      <c r="M2213" s="591">
        <f>SUM(M2209:M2212)</f>
        <v>12364</v>
      </c>
      <c r="N2213" s="736">
        <f>M2213/L2213*100</f>
        <v>15.759151626389315</v>
      </c>
    </row>
    <row r="2214" spans="1:14" ht="14.25" customHeight="1">
      <c r="A2214" s="252"/>
      <c r="B2214" s="270"/>
      <c r="C2214" s="85"/>
      <c r="D2214" s="309"/>
      <c r="E2214" s="177"/>
      <c r="F2214" s="235"/>
      <c r="G2214" s="286"/>
      <c r="H2214" s="161"/>
      <c r="I2214" s="143"/>
      <c r="J2214" s="586"/>
      <c r="K2214" s="348"/>
      <c r="L2214" s="348"/>
      <c r="M2214" s="348"/>
      <c r="N2214" s="753"/>
    </row>
    <row r="2215" spans="1:14" ht="14.25" customHeight="1">
      <c r="A2215" s="253">
        <v>174</v>
      </c>
      <c r="B2215" s="270"/>
      <c r="C2215" s="86">
        <v>1</v>
      </c>
      <c r="D2215" s="309"/>
      <c r="E2215" s="178"/>
      <c r="F2215" s="225" t="s">
        <v>404</v>
      </c>
      <c r="G2215" s="287"/>
      <c r="H2215" s="167"/>
      <c r="I2215" s="139"/>
      <c r="J2215" s="575"/>
      <c r="K2215" s="342"/>
      <c r="L2215" s="342"/>
      <c r="M2215" s="342"/>
      <c r="N2215" s="742"/>
    </row>
    <row r="2216" spans="1:14" ht="14.25" customHeight="1">
      <c r="A2216" s="253"/>
      <c r="B2216" s="270"/>
      <c r="C2216" s="86"/>
      <c r="D2216" s="309">
        <v>2</v>
      </c>
      <c r="E2216" s="178"/>
      <c r="F2216" s="225"/>
      <c r="G2216" s="287"/>
      <c r="H2216" s="167" t="s">
        <v>1771</v>
      </c>
      <c r="I2216" s="142"/>
      <c r="J2216" s="590"/>
      <c r="K2216" s="350"/>
      <c r="L2216" s="350"/>
      <c r="M2216" s="350"/>
      <c r="N2216" s="757"/>
    </row>
    <row r="2217" spans="1:14" ht="14.25" customHeight="1">
      <c r="A2217" s="253"/>
      <c r="B2217" s="270"/>
      <c r="C2217" s="86"/>
      <c r="D2217" s="309"/>
      <c r="E2217" s="178">
        <v>1</v>
      </c>
      <c r="F2217" s="225"/>
      <c r="G2217" s="287"/>
      <c r="H2217" s="167"/>
      <c r="I2217" s="142" t="s">
        <v>1772</v>
      </c>
      <c r="J2217" s="590">
        <v>5000</v>
      </c>
      <c r="K2217" s="333"/>
      <c r="L2217" s="330">
        <v>5000</v>
      </c>
      <c r="M2217" s="330">
        <v>14</v>
      </c>
      <c r="N2217" s="735">
        <f>M2217/L2217*100</f>
        <v>0.27999999999999997</v>
      </c>
    </row>
    <row r="2218" spans="1:14" ht="14.25" customHeight="1">
      <c r="A2218" s="253"/>
      <c r="B2218" s="253"/>
      <c r="C2218" s="86"/>
      <c r="D2218" s="309"/>
      <c r="E2218" s="178"/>
      <c r="F2218" s="225"/>
      <c r="G2218" s="287"/>
      <c r="H2218" s="167"/>
      <c r="I2218" s="142"/>
      <c r="J2218" s="590"/>
      <c r="K2218" s="350"/>
      <c r="L2218" s="201"/>
      <c r="M2218" s="201"/>
      <c r="N2218" s="744"/>
    </row>
    <row r="2219" spans="1:14" s="107" customFormat="1" ht="14.25" customHeight="1">
      <c r="A2219" s="253"/>
      <c r="B2219" s="270"/>
      <c r="C2219" s="253"/>
      <c r="D2219" s="321"/>
      <c r="E2219" s="321"/>
      <c r="F2219" s="234"/>
      <c r="G2219" s="234"/>
      <c r="H2219" s="327"/>
      <c r="I2219" s="227" t="s">
        <v>1773</v>
      </c>
      <c r="J2219" s="591">
        <f>SUM(J2215:J2218)</f>
        <v>5000</v>
      </c>
      <c r="K2219" s="591">
        <f>SUM(K2215:K2218)</f>
        <v>0</v>
      </c>
      <c r="L2219" s="591">
        <f>SUM(L2215:L2218)</f>
        <v>5000</v>
      </c>
      <c r="M2219" s="591">
        <f>SUM(M2215:M2218)</f>
        <v>14</v>
      </c>
      <c r="N2219" s="736">
        <f>M2219/L2219*100</f>
        <v>0.27999999999999997</v>
      </c>
    </row>
    <row r="2220" spans="1:14" ht="13.5" customHeight="1">
      <c r="A2220" s="253"/>
      <c r="B2220" s="270"/>
      <c r="C2220" s="86"/>
      <c r="D2220" s="309"/>
      <c r="E2220" s="178"/>
      <c r="F2220" s="225"/>
      <c r="G2220" s="287"/>
      <c r="H2220" s="166"/>
      <c r="I2220" s="140"/>
      <c r="J2220" s="587"/>
      <c r="K2220" s="349"/>
      <c r="L2220" s="349"/>
      <c r="M2220" s="349"/>
      <c r="N2220" s="754"/>
    </row>
    <row r="2221" spans="1:14" ht="13.5" customHeight="1">
      <c r="A2221" s="253">
        <v>175</v>
      </c>
      <c r="B2221" s="270"/>
      <c r="C2221" s="86">
        <v>2</v>
      </c>
      <c r="D2221" s="309"/>
      <c r="E2221" s="178"/>
      <c r="F2221" s="225" t="s">
        <v>405</v>
      </c>
      <c r="G2221" s="287"/>
      <c r="H2221" s="167"/>
      <c r="I2221" s="139"/>
      <c r="J2221" s="575"/>
      <c r="K2221" s="342"/>
      <c r="L2221" s="342"/>
      <c r="M2221" s="342"/>
      <c r="N2221" s="742"/>
    </row>
    <row r="2222" spans="1:14" ht="13.5" customHeight="1">
      <c r="A2222" s="253"/>
      <c r="B2222" s="270"/>
      <c r="C2222" s="86"/>
      <c r="D2222" s="309">
        <v>1</v>
      </c>
      <c r="E2222" s="178"/>
      <c r="F2222" s="225"/>
      <c r="G2222" s="287"/>
      <c r="H2222" s="167" t="s">
        <v>514</v>
      </c>
      <c r="I2222" s="139"/>
      <c r="J2222" s="575"/>
      <c r="K2222" s="342"/>
      <c r="L2222" s="342"/>
      <c r="M2222" s="342"/>
      <c r="N2222" s="742"/>
    </row>
    <row r="2223" spans="1:14" ht="13.5" customHeight="1">
      <c r="A2223" s="253"/>
      <c r="B2223" s="270"/>
      <c r="C2223" s="86"/>
      <c r="D2223" s="309"/>
      <c r="E2223" s="178">
        <v>2</v>
      </c>
      <c r="F2223" s="225"/>
      <c r="G2223" s="287"/>
      <c r="H2223" s="167"/>
      <c r="I2223" s="139" t="s">
        <v>1763</v>
      </c>
      <c r="J2223" s="575"/>
      <c r="K2223" s="342"/>
      <c r="L2223" s="342">
        <v>1009</v>
      </c>
      <c r="M2223" s="342">
        <v>1009</v>
      </c>
      <c r="N2223" s="735">
        <f>M2223/L2223*100</f>
        <v>100</v>
      </c>
    </row>
    <row r="2224" spans="1:14" ht="13.5" customHeight="1">
      <c r="A2224" s="253"/>
      <c r="B2224" s="270"/>
      <c r="C2224" s="86"/>
      <c r="D2224" s="309">
        <v>2</v>
      </c>
      <c r="E2224" s="178"/>
      <c r="F2224" s="225"/>
      <c r="G2224" s="287"/>
      <c r="H2224" s="167" t="s">
        <v>1771</v>
      </c>
      <c r="I2224" s="142"/>
      <c r="J2224" s="590"/>
      <c r="K2224" s="350"/>
      <c r="L2224" s="350"/>
      <c r="M2224" s="350"/>
      <c r="N2224" s="757"/>
    </row>
    <row r="2225" spans="1:14" ht="13.5" customHeight="1">
      <c r="A2225" s="253"/>
      <c r="B2225" s="270"/>
      <c r="C2225" s="86"/>
      <c r="D2225" s="309"/>
      <c r="E2225" s="178">
        <v>1</v>
      </c>
      <c r="F2225" s="225"/>
      <c r="G2225" s="287"/>
      <c r="H2225" s="167"/>
      <c r="I2225" s="142" t="s">
        <v>1772</v>
      </c>
      <c r="J2225" s="590">
        <v>8000</v>
      </c>
      <c r="K2225" s="333"/>
      <c r="L2225" s="330">
        <v>8787</v>
      </c>
      <c r="M2225" s="330">
        <v>8787</v>
      </c>
      <c r="N2225" s="735">
        <f>M2225/L2225*100</f>
        <v>100</v>
      </c>
    </row>
    <row r="2226" spans="1:14" ht="13.5" customHeight="1">
      <c r="A2226" s="253"/>
      <c r="B2226" s="253"/>
      <c r="C2226" s="86"/>
      <c r="D2226" s="309"/>
      <c r="E2226" s="178"/>
      <c r="F2226" s="225"/>
      <c r="G2226" s="287"/>
      <c r="H2226" s="167"/>
      <c r="I2226" s="142"/>
      <c r="J2226" s="590"/>
      <c r="K2226" s="350"/>
      <c r="L2226" s="201"/>
      <c r="M2226" s="201"/>
      <c r="N2226" s="744"/>
    </row>
    <row r="2227" spans="1:14" s="107" customFormat="1" ht="13.5" customHeight="1">
      <c r="A2227" s="253"/>
      <c r="B2227" s="270"/>
      <c r="C2227" s="253"/>
      <c r="D2227" s="321"/>
      <c r="E2227" s="321"/>
      <c r="F2227" s="234"/>
      <c r="G2227" s="234"/>
      <c r="H2227" s="327"/>
      <c r="I2227" s="227" t="s">
        <v>1773</v>
      </c>
      <c r="J2227" s="591">
        <f>SUM(J2221:J2226)</f>
        <v>8000</v>
      </c>
      <c r="K2227" s="591">
        <f>SUM(K2221:K2226)</f>
        <v>0</v>
      </c>
      <c r="L2227" s="591">
        <f>SUM(L2221:L2226)</f>
        <v>9796</v>
      </c>
      <c r="M2227" s="591">
        <f>SUM(M2221:M2226)</f>
        <v>9796</v>
      </c>
      <c r="N2227" s="736">
        <f>M2227/L2227*100</f>
        <v>100</v>
      </c>
    </row>
    <row r="2228" spans="1:14" ht="13.5" customHeight="1">
      <c r="A2228" s="253"/>
      <c r="B2228" s="270"/>
      <c r="C2228" s="86"/>
      <c r="D2228" s="309"/>
      <c r="E2228" s="178"/>
      <c r="F2228" s="225"/>
      <c r="G2228" s="287"/>
      <c r="H2228" s="166"/>
      <c r="I2228" s="140"/>
      <c r="J2228" s="587"/>
      <c r="K2228" s="349"/>
      <c r="L2228" s="349"/>
      <c r="M2228" s="349"/>
      <c r="N2228" s="754"/>
    </row>
    <row r="2229" spans="1:14" ht="13.5" customHeight="1">
      <c r="A2229" s="253">
        <v>176</v>
      </c>
      <c r="B2229" s="270"/>
      <c r="C2229" s="86">
        <v>1</v>
      </c>
      <c r="D2229" s="309"/>
      <c r="E2229" s="178"/>
      <c r="F2229" s="225" t="s">
        <v>406</v>
      </c>
      <c r="G2229" s="287"/>
      <c r="H2229" s="167"/>
      <c r="I2229" s="139"/>
      <c r="J2229" s="575"/>
      <c r="K2229" s="342"/>
      <c r="L2229" s="342"/>
      <c r="M2229" s="342"/>
      <c r="N2229" s="742"/>
    </row>
    <row r="2230" spans="1:14" ht="13.5" customHeight="1">
      <c r="A2230" s="253"/>
      <c r="B2230" s="270"/>
      <c r="C2230" s="86"/>
      <c r="D2230" s="309">
        <v>2</v>
      </c>
      <c r="E2230" s="178"/>
      <c r="F2230" s="225"/>
      <c r="G2230" s="287"/>
      <c r="H2230" s="167" t="s">
        <v>1771</v>
      </c>
      <c r="I2230" s="142"/>
      <c r="J2230" s="590"/>
      <c r="K2230" s="350"/>
      <c r="L2230" s="350"/>
      <c r="M2230" s="350"/>
      <c r="N2230" s="757"/>
    </row>
    <row r="2231" spans="1:14" ht="13.5" customHeight="1">
      <c r="A2231" s="253"/>
      <c r="B2231" s="270"/>
      <c r="C2231" s="86"/>
      <c r="D2231" s="309"/>
      <c r="E2231" s="178">
        <v>1</v>
      </c>
      <c r="F2231" s="225"/>
      <c r="G2231" s="287"/>
      <c r="H2231" s="167"/>
      <c r="I2231" s="142" t="s">
        <v>1772</v>
      </c>
      <c r="J2231" s="590">
        <v>18000</v>
      </c>
      <c r="K2231" s="350">
        <v>989</v>
      </c>
      <c r="L2231" s="330">
        <v>18989</v>
      </c>
      <c r="M2231" s="330"/>
      <c r="N2231" s="735"/>
    </row>
    <row r="2232" spans="1:14" ht="13.5" customHeight="1">
      <c r="A2232" s="253"/>
      <c r="B2232" s="253"/>
      <c r="C2232" s="86"/>
      <c r="D2232" s="309"/>
      <c r="E2232" s="178"/>
      <c r="F2232" s="225"/>
      <c r="G2232" s="287"/>
      <c r="H2232" s="167"/>
      <c r="I2232" s="142"/>
      <c r="J2232" s="590"/>
      <c r="K2232" s="350"/>
      <c r="L2232" s="201"/>
      <c r="M2232" s="201"/>
      <c r="N2232" s="744"/>
    </row>
    <row r="2233" spans="1:14" s="107" customFormat="1" ht="13.5" customHeight="1">
      <c r="A2233" s="253"/>
      <c r="B2233" s="270"/>
      <c r="C2233" s="253"/>
      <c r="D2233" s="321"/>
      <c r="E2233" s="321"/>
      <c r="F2233" s="234"/>
      <c r="G2233" s="234"/>
      <c r="H2233" s="327"/>
      <c r="I2233" s="227" t="s">
        <v>1773</v>
      </c>
      <c r="J2233" s="591">
        <f>SUM(J2229:J2232)</f>
        <v>18000</v>
      </c>
      <c r="K2233" s="591">
        <f>SUM(K2229:K2232)</f>
        <v>989</v>
      </c>
      <c r="L2233" s="591">
        <f>SUM(L2229:L2232)</f>
        <v>18989</v>
      </c>
      <c r="M2233" s="345"/>
      <c r="N2233" s="746"/>
    </row>
    <row r="2234" spans="1:14" ht="14.25" customHeight="1">
      <c r="A2234" s="253"/>
      <c r="B2234" s="270"/>
      <c r="C2234" s="86"/>
      <c r="D2234" s="309"/>
      <c r="E2234" s="178"/>
      <c r="F2234" s="225"/>
      <c r="G2234" s="287"/>
      <c r="H2234" s="166"/>
      <c r="I2234" s="140"/>
      <c r="J2234" s="587"/>
      <c r="K2234" s="349"/>
      <c r="L2234" s="349"/>
      <c r="M2234" s="349"/>
      <c r="N2234" s="754"/>
    </row>
    <row r="2235" spans="1:14" ht="14.25" customHeight="1">
      <c r="A2235" s="253">
        <v>177</v>
      </c>
      <c r="B2235" s="270"/>
      <c r="C2235" s="86">
        <v>2</v>
      </c>
      <c r="D2235" s="309"/>
      <c r="E2235" s="178"/>
      <c r="F2235" s="225" t="s">
        <v>407</v>
      </c>
      <c r="G2235" s="287"/>
      <c r="H2235" s="167"/>
      <c r="I2235" s="139"/>
      <c r="J2235" s="575"/>
      <c r="K2235" s="342"/>
      <c r="L2235" s="342"/>
      <c r="M2235" s="342"/>
      <c r="N2235" s="742"/>
    </row>
    <row r="2236" spans="1:14" ht="14.25" customHeight="1">
      <c r="A2236" s="253"/>
      <c r="B2236" s="270"/>
      <c r="C2236" s="86"/>
      <c r="D2236" s="309">
        <v>2</v>
      </c>
      <c r="E2236" s="178"/>
      <c r="F2236" s="225"/>
      <c r="G2236" s="287"/>
      <c r="H2236" s="167" t="s">
        <v>1771</v>
      </c>
      <c r="I2236" s="142"/>
      <c r="J2236" s="590"/>
      <c r="K2236" s="350"/>
      <c r="L2236" s="350"/>
      <c r="M2236" s="350"/>
      <c r="N2236" s="757"/>
    </row>
    <row r="2237" spans="1:14" ht="14.25" customHeight="1">
      <c r="A2237" s="253"/>
      <c r="B2237" s="270"/>
      <c r="C2237" s="86"/>
      <c r="D2237" s="309"/>
      <c r="E2237" s="178">
        <v>1</v>
      </c>
      <c r="F2237" s="225"/>
      <c r="G2237" s="287"/>
      <c r="H2237" s="167"/>
      <c r="I2237" s="142" t="s">
        <v>1772</v>
      </c>
      <c r="J2237" s="590">
        <v>14000</v>
      </c>
      <c r="K2237" s="333"/>
      <c r="L2237" s="330">
        <v>18000</v>
      </c>
      <c r="M2237" s="330">
        <v>18000</v>
      </c>
      <c r="N2237" s="735">
        <f>M2237/L2237*100</f>
        <v>100</v>
      </c>
    </row>
    <row r="2238" spans="1:14" ht="14.25" customHeight="1">
      <c r="A2238" s="253"/>
      <c r="B2238" s="253"/>
      <c r="C2238" s="86"/>
      <c r="D2238" s="309"/>
      <c r="E2238" s="178"/>
      <c r="F2238" s="225"/>
      <c r="G2238" s="287"/>
      <c r="H2238" s="167"/>
      <c r="I2238" s="142"/>
      <c r="J2238" s="590"/>
      <c r="K2238" s="350"/>
      <c r="L2238" s="201"/>
      <c r="M2238" s="201"/>
      <c r="N2238" s="744"/>
    </row>
    <row r="2239" spans="1:14" s="107" customFormat="1" ht="14.25" customHeight="1">
      <c r="A2239" s="253"/>
      <c r="B2239" s="270"/>
      <c r="C2239" s="253"/>
      <c r="D2239" s="321"/>
      <c r="E2239" s="321"/>
      <c r="F2239" s="234"/>
      <c r="G2239" s="234"/>
      <c r="H2239" s="327"/>
      <c r="I2239" s="227" t="s">
        <v>1773</v>
      </c>
      <c r="J2239" s="591">
        <f>SUM(J2235:J2238)</f>
        <v>14000</v>
      </c>
      <c r="K2239" s="591">
        <f>SUM(K2235:K2238)</f>
        <v>0</v>
      </c>
      <c r="L2239" s="591">
        <f>SUM(L2235:L2238)</f>
        <v>18000</v>
      </c>
      <c r="M2239" s="591">
        <f>SUM(M2235:M2238)</f>
        <v>18000</v>
      </c>
      <c r="N2239" s="736">
        <f>M2239/L2239*100</f>
        <v>100</v>
      </c>
    </row>
    <row r="2240" spans="1:14" ht="14.25" customHeight="1">
      <c r="A2240" s="253"/>
      <c r="B2240" s="270"/>
      <c r="C2240" s="86"/>
      <c r="D2240" s="309"/>
      <c r="E2240" s="178"/>
      <c r="F2240" s="225"/>
      <c r="G2240" s="287"/>
      <c r="H2240" s="166"/>
      <c r="I2240" s="140"/>
      <c r="J2240" s="587"/>
      <c r="K2240" s="349"/>
      <c r="L2240" s="349"/>
      <c r="M2240" s="349"/>
      <c r="N2240" s="754"/>
    </row>
    <row r="2241" spans="1:14" ht="14.25" customHeight="1">
      <c r="A2241" s="253">
        <v>178</v>
      </c>
      <c r="B2241" s="270"/>
      <c r="C2241" s="86">
        <v>2</v>
      </c>
      <c r="D2241" s="309"/>
      <c r="E2241" s="178"/>
      <c r="F2241" s="225" t="s">
        <v>1560</v>
      </c>
      <c r="G2241" s="287"/>
      <c r="H2241" s="167"/>
      <c r="I2241" s="139"/>
      <c r="J2241" s="575"/>
      <c r="K2241" s="342"/>
      <c r="L2241" s="342"/>
      <c r="M2241" s="342"/>
      <c r="N2241" s="742"/>
    </row>
    <row r="2242" spans="1:14" ht="14.25" customHeight="1">
      <c r="A2242" s="253"/>
      <c r="B2242" s="270"/>
      <c r="C2242" s="86"/>
      <c r="D2242" s="309">
        <v>2</v>
      </c>
      <c r="E2242" s="178"/>
      <c r="F2242" s="225"/>
      <c r="G2242" s="287"/>
      <c r="H2242" s="167" t="s">
        <v>1771</v>
      </c>
      <c r="I2242" s="142"/>
      <c r="J2242" s="590"/>
      <c r="K2242" s="350"/>
      <c r="L2242" s="350"/>
      <c r="M2242" s="350"/>
      <c r="N2242" s="757"/>
    </row>
    <row r="2243" spans="1:14" ht="14.25" customHeight="1">
      <c r="A2243" s="253"/>
      <c r="B2243" s="270"/>
      <c r="C2243" s="86"/>
      <c r="D2243" s="309"/>
      <c r="E2243" s="178">
        <v>1</v>
      </c>
      <c r="F2243" s="225"/>
      <c r="G2243" s="287"/>
      <c r="H2243" s="167"/>
      <c r="I2243" s="142" t="s">
        <v>1772</v>
      </c>
      <c r="J2243" s="590">
        <v>4500</v>
      </c>
      <c r="K2243" s="590">
        <v>4500</v>
      </c>
      <c r="L2243" s="590">
        <v>7500</v>
      </c>
      <c r="M2243" s="330">
        <v>7500</v>
      </c>
      <c r="N2243" s="735">
        <f>M2243/L2243*100</f>
        <v>100</v>
      </c>
    </row>
    <row r="2244" spans="1:14" ht="14.25" customHeight="1">
      <c r="A2244" s="253"/>
      <c r="B2244" s="253"/>
      <c r="C2244" s="86"/>
      <c r="D2244" s="309"/>
      <c r="E2244" s="178"/>
      <c r="F2244" s="225"/>
      <c r="G2244" s="287"/>
      <c r="H2244" s="167"/>
      <c r="I2244" s="142"/>
      <c r="J2244" s="590"/>
      <c r="K2244" s="350"/>
      <c r="L2244" s="201"/>
      <c r="M2244" s="201"/>
      <c r="N2244" s="744"/>
    </row>
    <row r="2245" spans="1:14" s="107" customFormat="1" ht="14.25" customHeight="1">
      <c r="A2245" s="253"/>
      <c r="B2245" s="270"/>
      <c r="C2245" s="253"/>
      <c r="D2245" s="321"/>
      <c r="E2245" s="321"/>
      <c r="F2245" s="234"/>
      <c r="G2245" s="234"/>
      <c r="H2245" s="327"/>
      <c r="I2245" s="227" t="s">
        <v>1773</v>
      </c>
      <c r="J2245" s="591">
        <f>SUM(J2241:J2244)</f>
        <v>4500</v>
      </c>
      <c r="K2245" s="591">
        <f>SUM(K2241:K2244)</f>
        <v>4500</v>
      </c>
      <c r="L2245" s="591">
        <f>SUM(L2241:L2244)</f>
        <v>7500</v>
      </c>
      <c r="M2245" s="591">
        <f>SUM(M2241:M2244)</f>
        <v>7500</v>
      </c>
      <c r="N2245" s="736">
        <f>M2245/L2245*100</f>
        <v>100</v>
      </c>
    </row>
    <row r="2246" spans="1:14" ht="14.25" customHeight="1">
      <c r="A2246" s="253"/>
      <c r="B2246" s="270"/>
      <c r="C2246" s="86"/>
      <c r="D2246" s="309"/>
      <c r="E2246" s="178"/>
      <c r="F2246" s="225"/>
      <c r="G2246" s="287"/>
      <c r="H2246" s="166"/>
      <c r="I2246" s="140"/>
      <c r="J2246" s="587"/>
      <c r="K2246" s="349"/>
      <c r="L2246" s="349"/>
      <c r="M2246" s="349"/>
      <c r="N2246" s="754"/>
    </row>
    <row r="2247" spans="1:14" ht="14.25" customHeight="1">
      <c r="A2247" s="253">
        <v>179</v>
      </c>
      <c r="B2247" s="270"/>
      <c r="C2247" s="86">
        <v>2</v>
      </c>
      <c r="D2247" s="309"/>
      <c r="E2247" s="178"/>
      <c r="F2247" s="225" t="s">
        <v>408</v>
      </c>
      <c r="G2247" s="287"/>
      <c r="H2247" s="167"/>
      <c r="I2247" s="139"/>
      <c r="J2247" s="575"/>
      <c r="K2247" s="342"/>
      <c r="L2247" s="342"/>
      <c r="M2247" s="342"/>
      <c r="N2247" s="742"/>
    </row>
    <row r="2248" spans="1:14" ht="14.25" customHeight="1">
      <c r="A2248" s="253"/>
      <c r="B2248" s="270"/>
      <c r="C2248" s="86"/>
      <c r="D2248" s="309">
        <v>2</v>
      </c>
      <c r="E2248" s="178"/>
      <c r="F2248" s="225"/>
      <c r="G2248" s="287"/>
      <c r="H2248" s="167" t="s">
        <v>1771</v>
      </c>
      <c r="I2248" s="142"/>
      <c r="J2248" s="590"/>
      <c r="K2248" s="350"/>
      <c r="L2248" s="350"/>
      <c r="M2248" s="350"/>
      <c r="N2248" s="757"/>
    </row>
    <row r="2249" spans="1:14" ht="14.25" customHeight="1">
      <c r="A2249" s="253"/>
      <c r="B2249" s="270"/>
      <c r="C2249" s="86"/>
      <c r="D2249" s="309"/>
      <c r="E2249" s="178">
        <v>1</v>
      </c>
      <c r="F2249" s="225"/>
      <c r="G2249" s="287"/>
      <c r="H2249" s="167"/>
      <c r="I2249" s="142" t="s">
        <v>1772</v>
      </c>
      <c r="J2249" s="590">
        <v>850</v>
      </c>
      <c r="K2249" s="590">
        <v>850</v>
      </c>
      <c r="L2249" s="590">
        <v>850</v>
      </c>
      <c r="M2249" s="330"/>
      <c r="N2249" s="735"/>
    </row>
    <row r="2250" spans="1:14" ht="14.25" customHeight="1">
      <c r="A2250" s="253"/>
      <c r="B2250" s="253"/>
      <c r="C2250" s="86"/>
      <c r="D2250" s="309"/>
      <c r="E2250" s="178"/>
      <c r="F2250" s="225"/>
      <c r="G2250" s="287"/>
      <c r="H2250" s="167"/>
      <c r="I2250" s="142"/>
      <c r="J2250" s="590"/>
      <c r="K2250" s="350"/>
      <c r="L2250" s="201"/>
      <c r="M2250" s="201"/>
      <c r="N2250" s="744"/>
    </row>
    <row r="2251" spans="1:14" s="107" customFormat="1" ht="14.25" customHeight="1">
      <c r="A2251" s="253"/>
      <c r="B2251" s="270"/>
      <c r="C2251" s="253"/>
      <c r="D2251" s="321"/>
      <c r="E2251" s="321"/>
      <c r="F2251" s="234"/>
      <c r="G2251" s="234"/>
      <c r="H2251" s="327"/>
      <c r="I2251" s="227" t="s">
        <v>1773</v>
      </c>
      <c r="J2251" s="591">
        <f>SUM(J2247:J2250)</f>
        <v>850</v>
      </c>
      <c r="K2251" s="591">
        <f>SUM(K2247:K2250)</f>
        <v>850</v>
      </c>
      <c r="L2251" s="591">
        <f>SUM(L2247:L2250)</f>
        <v>850</v>
      </c>
      <c r="M2251" s="345"/>
      <c r="N2251" s="746"/>
    </row>
    <row r="2252" spans="1:14" ht="14.25" customHeight="1">
      <c r="A2252" s="253"/>
      <c r="B2252" s="270"/>
      <c r="C2252" s="86"/>
      <c r="D2252" s="309"/>
      <c r="E2252" s="178"/>
      <c r="F2252" s="225"/>
      <c r="G2252" s="287"/>
      <c r="H2252" s="166"/>
      <c r="I2252" s="140"/>
      <c r="J2252" s="587"/>
      <c r="K2252" s="349"/>
      <c r="L2252" s="349"/>
      <c r="M2252" s="349"/>
      <c r="N2252" s="754"/>
    </row>
    <row r="2253" spans="1:14" ht="14.25" customHeight="1">
      <c r="A2253" s="253">
        <v>180</v>
      </c>
      <c r="B2253" s="270"/>
      <c r="C2253" s="86">
        <v>2</v>
      </c>
      <c r="D2253" s="309"/>
      <c r="E2253" s="178"/>
      <c r="F2253" s="225" t="s">
        <v>409</v>
      </c>
      <c r="G2253" s="287"/>
      <c r="H2253" s="167"/>
      <c r="I2253" s="139"/>
      <c r="J2253" s="575"/>
      <c r="K2253" s="342"/>
      <c r="L2253" s="342"/>
      <c r="M2253" s="342"/>
      <c r="N2253" s="742"/>
    </row>
    <row r="2254" spans="1:14" ht="14.25" customHeight="1">
      <c r="A2254" s="253"/>
      <c r="B2254" s="270"/>
      <c r="C2254" s="86"/>
      <c r="D2254" s="309">
        <v>2</v>
      </c>
      <c r="E2254" s="178"/>
      <c r="F2254" s="225"/>
      <c r="G2254" s="287"/>
      <c r="H2254" s="167" t="s">
        <v>1771</v>
      </c>
      <c r="I2254" s="142"/>
      <c r="J2254" s="590"/>
      <c r="K2254" s="350"/>
      <c r="L2254" s="350"/>
      <c r="M2254" s="350"/>
      <c r="N2254" s="757"/>
    </row>
    <row r="2255" spans="1:14" ht="14.25" customHeight="1">
      <c r="A2255" s="253"/>
      <c r="B2255" s="270"/>
      <c r="C2255" s="86"/>
      <c r="D2255" s="309"/>
      <c r="E2255" s="178">
        <v>1</v>
      </c>
      <c r="F2255" s="225"/>
      <c r="G2255" s="287"/>
      <c r="H2255" s="167"/>
      <c r="I2255" s="142" t="s">
        <v>1772</v>
      </c>
      <c r="J2255" s="590">
        <v>80000</v>
      </c>
      <c r="K2255" s="590">
        <v>80000</v>
      </c>
      <c r="L2255" s="590">
        <v>80000</v>
      </c>
      <c r="M2255" s="590">
        <v>80000</v>
      </c>
      <c r="N2255" s="735">
        <f>M2255/L2255*100</f>
        <v>100</v>
      </c>
    </row>
    <row r="2256" spans="1:14" ht="8.25" customHeight="1">
      <c r="A2256" s="253"/>
      <c r="B2256" s="253"/>
      <c r="C2256" s="86"/>
      <c r="D2256" s="309"/>
      <c r="E2256" s="178"/>
      <c r="F2256" s="225"/>
      <c r="G2256" s="287"/>
      <c r="H2256" s="167"/>
      <c r="I2256" s="142"/>
      <c r="J2256" s="590"/>
      <c r="K2256" s="350"/>
      <c r="L2256" s="201"/>
      <c r="M2256" s="201"/>
      <c r="N2256" s="744"/>
    </row>
    <row r="2257" spans="1:14" s="107" customFormat="1" ht="14.25" customHeight="1">
      <c r="A2257" s="253"/>
      <c r="B2257" s="270"/>
      <c r="C2257" s="253"/>
      <c r="D2257" s="321"/>
      <c r="E2257" s="321"/>
      <c r="F2257" s="234"/>
      <c r="G2257" s="234"/>
      <c r="H2257" s="327"/>
      <c r="I2257" s="227" t="s">
        <v>1773</v>
      </c>
      <c r="J2257" s="591">
        <f>SUM(J2253:J2256)</f>
        <v>80000</v>
      </c>
      <c r="K2257" s="591">
        <f>SUM(K2253:K2256)</f>
        <v>80000</v>
      </c>
      <c r="L2257" s="591">
        <f>SUM(L2253:L2256)</f>
        <v>80000</v>
      </c>
      <c r="M2257" s="591">
        <f>SUM(M2253:M2256)</f>
        <v>80000</v>
      </c>
      <c r="N2257" s="736">
        <f>M2257/L2257*100</f>
        <v>100</v>
      </c>
    </row>
    <row r="2258" spans="1:14" ht="6.75" customHeight="1">
      <c r="A2258" s="253"/>
      <c r="B2258" s="270"/>
      <c r="C2258" s="86"/>
      <c r="D2258" s="309"/>
      <c r="E2258" s="178"/>
      <c r="F2258" s="225"/>
      <c r="G2258" s="287"/>
      <c r="H2258" s="166"/>
      <c r="I2258" s="140"/>
      <c r="J2258" s="587"/>
      <c r="K2258" s="349"/>
      <c r="L2258" s="349"/>
      <c r="M2258" s="349"/>
      <c r="N2258" s="754"/>
    </row>
    <row r="2259" spans="1:14" ht="14.25" customHeight="1">
      <c r="A2259" s="253">
        <v>181</v>
      </c>
      <c r="B2259" s="270"/>
      <c r="C2259" s="86">
        <v>1</v>
      </c>
      <c r="D2259" s="309"/>
      <c r="E2259" s="178"/>
      <c r="F2259" s="225" t="s">
        <v>410</v>
      </c>
      <c r="G2259" s="287"/>
      <c r="H2259" s="167"/>
      <c r="I2259" s="139"/>
      <c r="J2259" s="575"/>
      <c r="K2259" s="342"/>
      <c r="L2259" s="342"/>
      <c r="M2259" s="342"/>
      <c r="N2259" s="742"/>
    </row>
    <row r="2260" spans="1:14" ht="14.25" customHeight="1">
      <c r="A2260" s="253"/>
      <c r="B2260" s="270"/>
      <c r="C2260" s="86"/>
      <c r="D2260" s="309">
        <v>2</v>
      </c>
      <c r="E2260" s="178"/>
      <c r="F2260" s="225"/>
      <c r="G2260" s="287"/>
      <c r="H2260" s="167" t="s">
        <v>1771</v>
      </c>
      <c r="I2260" s="142"/>
      <c r="J2260" s="590"/>
      <c r="K2260" s="350"/>
      <c r="L2260" s="350"/>
      <c r="M2260" s="350"/>
      <c r="N2260" s="757"/>
    </row>
    <row r="2261" spans="1:14" ht="14.25" customHeight="1">
      <c r="A2261" s="253"/>
      <c r="B2261" s="270"/>
      <c r="C2261" s="86"/>
      <c r="D2261" s="309"/>
      <c r="E2261" s="178">
        <v>1</v>
      </c>
      <c r="F2261" s="225"/>
      <c r="G2261" s="287"/>
      <c r="H2261" s="167"/>
      <c r="I2261" s="142" t="s">
        <v>1772</v>
      </c>
      <c r="J2261" s="590">
        <v>1500</v>
      </c>
      <c r="K2261" s="590">
        <v>1500</v>
      </c>
      <c r="L2261" s="590">
        <v>2173</v>
      </c>
      <c r="M2261" s="330">
        <v>1346</v>
      </c>
      <c r="N2261" s="735">
        <f>M2261/L2261*100</f>
        <v>61.942015646571555</v>
      </c>
    </row>
    <row r="2262" spans="1:14" ht="12.75" customHeight="1">
      <c r="A2262" s="253"/>
      <c r="B2262" s="253"/>
      <c r="C2262" s="86"/>
      <c r="D2262" s="309"/>
      <c r="E2262" s="178"/>
      <c r="F2262" s="225"/>
      <c r="G2262" s="287"/>
      <c r="H2262" s="167"/>
      <c r="I2262" s="142"/>
      <c r="J2262" s="590"/>
      <c r="K2262" s="350"/>
      <c r="L2262" s="201"/>
      <c r="M2262" s="201"/>
      <c r="N2262" s="744"/>
    </row>
    <row r="2263" spans="1:14" s="107" customFormat="1" ht="14.25" customHeight="1">
      <c r="A2263" s="253"/>
      <c r="B2263" s="270"/>
      <c r="C2263" s="253"/>
      <c r="D2263" s="321"/>
      <c r="E2263" s="321"/>
      <c r="F2263" s="234"/>
      <c r="G2263" s="234"/>
      <c r="H2263" s="327"/>
      <c r="I2263" s="227" t="s">
        <v>1773</v>
      </c>
      <c r="J2263" s="591">
        <f>SUM(J2259:J2262)</f>
        <v>1500</v>
      </c>
      <c r="K2263" s="591">
        <f>SUM(K2259:K2262)</f>
        <v>1500</v>
      </c>
      <c r="L2263" s="591">
        <f>SUM(L2259:L2262)</f>
        <v>2173</v>
      </c>
      <c r="M2263" s="591">
        <f>SUM(M2259:M2262)</f>
        <v>1346</v>
      </c>
      <c r="N2263" s="736">
        <f>M2263/L2263*100</f>
        <v>61.942015646571555</v>
      </c>
    </row>
    <row r="2264" spans="1:14" ht="14.25" customHeight="1">
      <c r="A2264" s="253"/>
      <c r="B2264" s="270"/>
      <c r="C2264" s="86"/>
      <c r="D2264" s="309"/>
      <c r="E2264" s="178"/>
      <c r="F2264" s="225"/>
      <c r="G2264" s="287"/>
      <c r="H2264" s="166"/>
      <c r="I2264" s="140"/>
      <c r="J2264" s="587"/>
      <c r="K2264" s="349"/>
      <c r="L2264" s="349"/>
      <c r="M2264" s="349"/>
      <c r="N2264" s="754"/>
    </row>
    <row r="2265" spans="1:14" ht="14.25" customHeight="1">
      <c r="A2265" s="253">
        <v>182</v>
      </c>
      <c r="B2265" s="270"/>
      <c r="C2265" s="86">
        <v>1</v>
      </c>
      <c r="D2265" s="309"/>
      <c r="E2265" s="178"/>
      <c r="F2265" s="225" t="s">
        <v>411</v>
      </c>
      <c r="G2265" s="287"/>
      <c r="H2265" s="167"/>
      <c r="I2265" s="139"/>
      <c r="J2265" s="575"/>
      <c r="K2265" s="342"/>
      <c r="L2265" s="342"/>
      <c r="M2265" s="342"/>
      <c r="N2265" s="742"/>
    </row>
    <row r="2266" spans="1:14" ht="14.25" customHeight="1">
      <c r="A2266" s="253"/>
      <c r="B2266" s="270"/>
      <c r="C2266" s="86"/>
      <c r="D2266" s="309">
        <v>2</v>
      </c>
      <c r="E2266" s="178"/>
      <c r="F2266" s="225"/>
      <c r="G2266" s="287"/>
      <c r="H2266" s="167" t="s">
        <v>1771</v>
      </c>
      <c r="I2266" s="142"/>
      <c r="J2266" s="590"/>
      <c r="K2266" s="350"/>
      <c r="L2266" s="350"/>
      <c r="M2266" s="350"/>
      <c r="N2266" s="757"/>
    </row>
    <row r="2267" spans="1:14" ht="14.25" customHeight="1">
      <c r="A2267" s="253"/>
      <c r="B2267" s="270"/>
      <c r="C2267" s="86"/>
      <c r="D2267" s="309"/>
      <c r="E2267" s="178">
        <v>1</v>
      </c>
      <c r="F2267" s="225"/>
      <c r="G2267" s="287"/>
      <c r="H2267" s="167"/>
      <c r="I2267" s="142" t="s">
        <v>1772</v>
      </c>
      <c r="J2267" s="590">
        <v>3000</v>
      </c>
      <c r="K2267" s="590">
        <v>3000</v>
      </c>
      <c r="L2267" s="590">
        <v>4576</v>
      </c>
      <c r="M2267" s="330">
        <v>4414</v>
      </c>
      <c r="N2267" s="735">
        <f>M2267/L2267*100</f>
        <v>96.45979020979021</v>
      </c>
    </row>
    <row r="2268" spans="1:14" ht="6" customHeight="1">
      <c r="A2268" s="253"/>
      <c r="B2268" s="253"/>
      <c r="C2268" s="86"/>
      <c r="D2268" s="309"/>
      <c r="E2268" s="178"/>
      <c r="F2268" s="225"/>
      <c r="G2268" s="287"/>
      <c r="H2268" s="167"/>
      <c r="I2268" s="142"/>
      <c r="J2268" s="590"/>
      <c r="K2268" s="350"/>
      <c r="L2268" s="201"/>
      <c r="M2268" s="201"/>
      <c r="N2268" s="744"/>
    </row>
    <row r="2269" spans="1:14" s="107" customFormat="1" ht="14.25" customHeight="1">
      <c r="A2269" s="253"/>
      <c r="B2269" s="270"/>
      <c r="C2269" s="253"/>
      <c r="D2269" s="321"/>
      <c r="E2269" s="321"/>
      <c r="F2269" s="234"/>
      <c r="G2269" s="234"/>
      <c r="H2269" s="327"/>
      <c r="I2269" s="227" t="s">
        <v>1773</v>
      </c>
      <c r="J2269" s="591">
        <f>SUM(J2265:J2268)</f>
        <v>3000</v>
      </c>
      <c r="K2269" s="591">
        <f>SUM(K2265:K2268)</f>
        <v>3000</v>
      </c>
      <c r="L2269" s="591">
        <f>SUM(L2265:L2268)</f>
        <v>4576</v>
      </c>
      <c r="M2269" s="591">
        <f>SUM(M2265:M2268)</f>
        <v>4414</v>
      </c>
      <c r="N2269" s="736">
        <f>M2269/L2269*100</f>
        <v>96.45979020979021</v>
      </c>
    </row>
    <row r="2270" spans="1:14" ht="8.25" customHeight="1">
      <c r="A2270" s="253"/>
      <c r="B2270" s="270"/>
      <c r="C2270" s="86"/>
      <c r="D2270" s="309"/>
      <c r="E2270" s="178"/>
      <c r="F2270" s="225"/>
      <c r="G2270" s="287"/>
      <c r="H2270" s="166"/>
      <c r="I2270" s="140"/>
      <c r="J2270" s="587"/>
      <c r="K2270" s="349"/>
      <c r="L2270" s="349"/>
      <c r="M2270" s="349"/>
      <c r="N2270" s="754"/>
    </row>
    <row r="2271" spans="1:14" ht="14.25" customHeight="1">
      <c r="A2271" s="253">
        <v>183</v>
      </c>
      <c r="B2271" s="270"/>
      <c r="C2271" s="86">
        <v>1</v>
      </c>
      <c r="D2271" s="309"/>
      <c r="E2271" s="178"/>
      <c r="F2271" s="225" t="s">
        <v>412</v>
      </c>
      <c r="G2271" s="287"/>
      <c r="H2271" s="167"/>
      <c r="I2271" s="139"/>
      <c r="J2271" s="575"/>
      <c r="K2271" s="342"/>
      <c r="L2271" s="342"/>
      <c r="M2271" s="342"/>
      <c r="N2271" s="742"/>
    </row>
    <row r="2272" spans="1:14" ht="14.25" customHeight="1">
      <c r="A2272" s="253"/>
      <c r="B2272" s="270"/>
      <c r="C2272" s="86"/>
      <c r="D2272" s="309">
        <v>2</v>
      </c>
      <c r="E2272" s="178"/>
      <c r="F2272" s="225"/>
      <c r="G2272" s="287"/>
      <c r="H2272" s="167" t="s">
        <v>1771</v>
      </c>
      <c r="I2272" s="142"/>
      <c r="J2272" s="590"/>
      <c r="K2272" s="350"/>
      <c r="L2272" s="350"/>
      <c r="M2272" s="350"/>
      <c r="N2272" s="757"/>
    </row>
    <row r="2273" spans="1:14" ht="14.25" customHeight="1">
      <c r="A2273" s="253"/>
      <c r="B2273" s="270"/>
      <c r="C2273" s="86"/>
      <c r="D2273" s="309"/>
      <c r="E2273" s="178">
        <v>1</v>
      </c>
      <c r="F2273" s="225"/>
      <c r="G2273" s="287"/>
      <c r="H2273" s="167"/>
      <c r="I2273" s="142" t="s">
        <v>1772</v>
      </c>
      <c r="J2273" s="590">
        <v>4000</v>
      </c>
      <c r="K2273" s="590">
        <v>4000</v>
      </c>
      <c r="L2273" s="590">
        <v>4000</v>
      </c>
      <c r="M2273" s="330">
        <v>3955</v>
      </c>
      <c r="N2273" s="735">
        <f>M2273/L2273*100</f>
        <v>98.875</v>
      </c>
    </row>
    <row r="2274" spans="1:14" ht="7.5" customHeight="1">
      <c r="A2274" s="253"/>
      <c r="B2274" s="253"/>
      <c r="C2274" s="86"/>
      <c r="D2274" s="309"/>
      <c r="E2274" s="178"/>
      <c r="F2274" s="225"/>
      <c r="G2274" s="287"/>
      <c r="H2274" s="167"/>
      <c r="I2274" s="142"/>
      <c r="J2274" s="590"/>
      <c r="K2274" s="350"/>
      <c r="L2274" s="201"/>
      <c r="M2274" s="201"/>
      <c r="N2274" s="744"/>
    </row>
    <row r="2275" spans="1:14" s="107" customFormat="1" ht="14.25" customHeight="1">
      <c r="A2275" s="253"/>
      <c r="B2275" s="270"/>
      <c r="C2275" s="253"/>
      <c r="D2275" s="321"/>
      <c r="E2275" s="321"/>
      <c r="F2275" s="234"/>
      <c r="G2275" s="234"/>
      <c r="H2275" s="327"/>
      <c r="I2275" s="227" t="s">
        <v>1773</v>
      </c>
      <c r="J2275" s="591">
        <f>SUM(J2271:J2274)</f>
        <v>4000</v>
      </c>
      <c r="K2275" s="591">
        <f>SUM(K2271:K2274)</f>
        <v>4000</v>
      </c>
      <c r="L2275" s="591">
        <f>SUM(L2271:L2274)</f>
        <v>4000</v>
      </c>
      <c r="M2275" s="591">
        <f>SUM(M2271:M2274)</f>
        <v>3955</v>
      </c>
      <c r="N2275" s="736">
        <f>M2275/L2275*100</f>
        <v>98.875</v>
      </c>
    </row>
    <row r="2276" spans="1:14" ht="8.25" customHeight="1">
      <c r="A2276" s="253"/>
      <c r="B2276" s="270"/>
      <c r="C2276" s="86"/>
      <c r="D2276" s="309"/>
      <c r="E2276" s="178"/>
      <c r="F2276" s="225"/>
      <c r="G2276" s="287"/>
      <c r="H2276" s="166"/>
      <c r="I2276" s="140"/>
      <c r="J2276" s="587"/>
      <c r="K2276" s="349"/>
      <c r="L2276" s="349"/>
      <c r="M2276" s="349"/>
      <c r="N2276" s="754"/>
    </row>
    <row r="2277" spans="1:14" ht="14.25" customHeight="1">
      <c r="A2277" s="253">
        <v>184</v>
      </c>
      <c r="B2277" s="270"/>
      <c r="C2277" s="86">
        <v>2</v>
      </c>
      <c r="D2277" s="309"/>
      <c r="E2277" s="178"/>
      <c r="F2277" s="225" t="s">
        <v>413</v>
      </c>
      <c r="G2277" s="287"/>
      <c r="H2277" s="167"/>
      <c r="I2277" s="139"/>
      <c r="J2277" s="575"/>
      <c r="K2277" s="342"/>
      <c r="L2277" s="342"/>
      <c r="M2277" s="342"/>
      <c r="N2277" s="742"/>
    </row>
    <row r="2278" spans="1:14" ht="14.25" customHeight="1">
      <c r="A2278" s="253"/>
      <c r="B2278" s="270"/>
      <c r="C2278" s="86"/>
      <c r="D2278" s="309">
        <v>2</v>
      </c>
      <c r="E2278" s="178"/>
      <c r="F2278" s="225"/>
      <c r="G2278" s="287"/>
      <c r="H2278" s="167" t="s">
        <v>1771</v>
      </c>
      <c r="I2278" s="142"/>
      <c r="J2278" s="590"/>
      <c r="K2278" s="350"/>
      <c r="L2278" s="350"/>
      <c r="M2278" s="350"/>
      <c r="N2278" s="757"/>
    </row>
    <row r="2279" spans="1:14" ht="14.25" customHeight="1">
      <c r="A2279" s="253"/>
      <c r="B2279" s="270"/>
      <c r="C2279" s="86"/>
      <c r="D2279" s="309"/>
      <c r="E2279" s="178">
        <v>1</v>
      </c>
      <c r="F2279" s="225"/>
      <c r="G2279" s="287"/>
      <c r="H2279" s="167"/>
      <c r="I2279" s="142" t="s">
        <v>1772</v>
      </c>
      <c r="J2279" s="590">
        <v>40000</v>
      </c>
      <c r="K2279" s="590">
        <v>40000</v>
      </c>
      <c r="L2279" s="590">
        <v>40000</v>
      </c>
      <c r="M2279" s="330"/>
      <c r="N2279" s="735"/>
    </row>
    <row r="2280" spans="1:14" ht="14.25" customHeight="1">
      <c r="A2280" s="253"/>
      <c r="B2280" s="253"/>
      <c r="C2280" s="86"/>
      <c r="D2280" s="309"/>
      <c r="E2280" s="178"/>
      <c r="F2280" s="225"/>
      <c r="G2280" s="287"/>
      <c r="H2280" s="167"/>
      <c r="I2280" s="142"/>
      <c r="J2280" s="590"/>
      <c r="K2280" s="350"/>
      <c r="L2280" s="201"/>
      <c r="M2280" s="201"/>
      <c r="N2280" s="744"/>
    </row>
    <row r="2281" spans="1:14" s="107" customFormat="1" ht="14.25" customHeight="1">
      <c r="A2281" s="253"/>
      <c r="B2281" s="270"/>
      <c r="C2281" s="253"/>
      <c r="D2281" s="321"/>
      <c r="E2281" s="321"/>
      <c r="F2281" s="234"/>
      <c r="G2281" s="234"/>
      <c r="H2281" s="327"/>
      <c r="I2281" s="227" t="s">
        <v>1773</v>
      </c>
      <c r="J2281" s="591">
        <f>SUM(J2277:J2280)</f>
        <v>40000</v>
      </c>
      <c r="K2281" s="591">
        <f>SUM(K2277:K2280)</f>
        <v>40000</v>
      </c>
      <c r="L2281" s="591">
        <f>SUM(L2277:L2280)</f>
        <v>40000</v>
      </c>
      <c r="M2281" s="345"/>
      <c r="N2281" s="746"/>
    </row>
    <row r="2282" spans="1:14" ht="8.25" customHeight="1">
      <c r="A2282" s="253"/>
      <c r="B2282" s="270"/>
      <c r="C2282" s="86"/>
      <c r="D2282" s="309"/>
      <c r="E2282" s="178"/>
      <c r="F2282" s="225"/>
      <c r="G2282" s="287"/>
      <c r="H2282" s="166"/>
      <c r="I2282" s="140"/>
      <c r="J2282" s="587"/>
      <c r="K2282" s="349"/>
      <c r="L2282" s="349"/>
      <c r="M2282" s="349"/>
      <c r="N2282" s="754"/>
    </row>
    <row r="2283" spans="1:14" ht="13.5" customHeight="1">
      <c r="A2283" s="253">
        <v>185</v>
      </c>
      <c r="B2283" s="270"/>
      <c r="C2283" s="86">
        <v>1</v>
      </c>
      <c r="D2283" s="309"/>
      <c r="E2283" s="178"/>
      <c r="F2283" s="225" t="s">
        <v>414</v>
      </c>
      <c r="G2283" s="287"/>
      <c r="H2283" s="167"/>
      <c r="I2283" s="139"/>
      <c r="J2283" s="575"/>
      <c r="K2283" s="342"/>
      <c r="L2283" s="342"/>
      <c r="M2283" s="342"/>
      <c r="N2283" s="742"/>
    </row>
    <row r="2284" spans="1:14" ht="13.5" customHeight="1">
      <c r="A2284" s="253"/>
      <c r="B2284" s="270"/>
      <c r="C2284" s="86"/>
      <c r="D2284" s="309">
        <v>2</v>
      </c>
      <c r="E2284" s="178"/>
      <c r="F2284" s="225"/>
      <c r="G2284" s="287"/>
      <c r="H2284" s="167" t="s">
        <v>1771</v>
      </c>
      <c r="I2284" s="142"/>
      <c r="J2284" s="590"/>
      <c r="K2284" s="350"/>
      <c r="L2284" s="350"/>
      <c r="M2284" s="350"/>
      <c r="N2284" s="757"/>
    </row>
    <row r="2285" spans="1:14" ht="13.5" customHeight="1">
      <c r="A2285" s="253"/>
      <c r="B2285" s="270"/>
      <c r="C2285" s="86"/>
      <c r="D2285" s="309"/>
      <c r="E2285" s="178">
        <v>1</v>
      </c>
      <c r="F2285" s="225"/>
      <c r="G2285" s="287"/>
      <c r="H2285" s="167"/>
      <c r="I2285" s="142" t="s">
        <v>1772</v>
      </c>
      <c r="J2285" s="590">
        <v>1500</v>
      </c>
      <c r="K2285" s="590">
        <v>1500</v>
      </c>
      <c r="L2285" s="590"/>
      <c r="M2285" s="330"/>
      <c r="N2285" s="735"/>
    </row>
    <row r="2286" spans="1:14" ht="9.75" customHeight="1">
      <c r="A2286" s="253"/>
      <c r="B2286" s="253"/>
      <c r="C2286" s="86"/>
      <c r="D2286" s="309"/>
      <c r="E2286" s="178"/>
      <c r="F2286" s="225"/>
      <c r="G2286" s="287"/>
      <c r="H2286" s="167"/>
      <c r="I2286" s="142"/>
      <c r="J2286" s="590"/>
      <c r="K2286" s="350"/>
      <c r="L2286" s="201"/>
      <c r="M2286" s="201"/>
      <c r="N2286" s="744"/>
    </row>
    <row r="2287" spans="1:14" s="107" customFormat="1" ht="17.25" customHeight="1">
      <c r="A2287" s="253"/>
      <c r="B2287" s="270"/>
      <c r="C2287" s="253"/>
      <c r="D2287" s="321"/>
      <c r="E2287" s="321"/>
      <c r="F2287" s="234"/>
      <c r="G2287" s="234"/>
      <c r="H2287" s="327"/>
      <c r="I2287" s="227" t="s">
        <v>1773</v>
      </c>
      <c r="J2287" s="591">
        <f>SUM(J2283:J2286)</f>
        <v>1500</v>
      </c>
      <c r="K2287" s="591">
        <f>SUM(K2283:K2286)</f>
        <v>1500</v>
      </c>
      <c r="L2287" s="591"/>
      <c r="M2287" s="345"/>
      <c r="N2287" s="746"/>
    </row>
    <row r="2288" spans="1:14" ht="8.25" customHeight="1">
      <c r="A2288" s="253"/>
      <c r="B2288" s="270"/>
      <c r="C2288" s="86"/>
      <c r="D2288" s="309"/>
      <c r="E2288" s="178"/>
      <c r="F2288" s="225"/>
      <c r="G2288" s="287"/>
      <c r="H2288" s="166"/>
      <c r="I2288" s="140"/>
      <c r="J2288" s="587"/>
      <c r="K2288" s="349"/>
      <c r="L2288" s="349"/>
      <c r="M2288" s="349"/>
      <c r="N2288" s="754"/>
    </row>
    <row r="2289" spans="1:14" ht="13.5" customHeight="1">
      <c r="A2289" s="253">
        <v>186</v>
      </c>
      <c r="B2289" s="270"/>
      <c r="C2289" s="86">
        <v>1</v>
      </c>
      <c r="D2289" s="309"/>
      <c r="E2289" s="178"/>
      <c r="F2289" s="225" t="s">
        <v>415</v>
      </c>
      <c r="G2289" s="287"/>
      <c r="H2289" s="167"/>
      <c r="I2289" s="139"/>
      <c r="J2289" s="575"/>
      <c r="K2289" s="342"/>
      <c r="L2289" s="342"/>
      <c r="M2289" s="342"/>
      <c r="N2289" s="742"/>
    </row>
    <row r="2290" spans="1:14" ht="13.5" customHeight="1">
      <c r="A2290" s="253"/>
      <c r="B2290" s="270"/>
      <c r="C2290" s="86"/>
      <c r="D2290" s="309">
        <v>2</v>
      </c>
      <c r="E2290" s="178"/>
      <c r="F2290" s="225"/>
      <c r="G2290" s="287"/>
      <c r="H2290" s="167" t="s">
        <v>1771</v>
      </c>
      <c r="I2290" s="142"/>
      <c r="J2290" s="590"/>
      <c r="K2290" s="350"/>
      <c r="L2290" s="350"/>
      <c r="M2290" s="350"/>
      <c r="N2290" s="757"/>
    </row>
    <row r="2291" spans="1:14" ht="13.5" customHeight="1">
      <c r="A2291" s="253"/>
      <c r="B2291" s="270"/>
      <c r="C2291" s="86"/>
      <c r="D2291" s="309"/>
      <c r="E2291" s="178">
        <v>1</v>
      </c>
      <c r="F2291" s="225"/>
      <c r="G2291" s="287"/>
      <c r="H2291" s="167"/>
      <c r="I2291" s="142" t="s">
        <v>1772</v>
      </c>
      <c r="J2291" s="590">
        <v>2000</v>
      </c>
      <c r="K2291" s="590">
        <v>2000</v>
      </c>
      <c r="L2291" s="590">
        <v>3263</v>
      </c>
      <c r="M2291" s="330">
        <v>175</v>
      </c>
      <c r="N2291" s="735">
        <f>M2291/L2291*100</f>
        <v>5.363162733680662</v>
      </c>
    </row>
    <row r="2292" spans="1:14" ht="13.5" customHeight="1">
      <c r="A2292" s="253"/>
      <c r="B2292" s="253"/>
      <c r="C2292" s="86"/>
      <c r="D2292" s="309"/>
      <c r="E2292" s="178"/>
      <c r="F2292" s="225"/>
      <c r="G2292" s="287"/>
      <c r="H2292" s="167"/>
      <c r="I2292" s="142"/>
      <c r="J2292" s="590"/>
      <c r="K2292" s="350"/>
      <c r="L2292" s="201"/>
      <c r="M2292" s="201"/>
      <c r="N2292" s="744"/>
    </row>
    <row r="2293" spans="1:14" s="107" customFormat="1" ht="13.5" customHeight="1">
      <c r="A2293" s="253"/>
      <c r="B2293" s="270"/>
      <c r="C2293" s="253"/>
      <c r="D2293" s="321"/>
      <c r="E2293" s="321"/>
      <c r="F2293" s="234"/>
      <c r="G2293" s="234"/>
      <c r="H2293" s="327"/>
      <c r="I2293" s="227" t="s">
        <v>1773</v>
      </c>
      <c r="J2293" s="591">
        <f>SUM(J2289:J2292)</f>
        <v>2000</v>
      </c>
      <c r="K2293" s="591">
        <f>SUM(K2289:K2292)</f>
        <v>2000</v>
      </c>
      <c r="L2293" s="591">
        <f>SUM(L2289:L2292)</f>
        <v>3263</v>
      </c>
      <c r="M2293" s="591">
        <f>SUM(M2289:M2292)</f>
        <v>175</v>
      </c>
      <c r="N2293" s="736">
        <f>M2293/L2293*100</f>
        <v>5.363162733680662</v>
      </c>
    </row>
    <row r="2294" spans="1:14" ht="14.25" customHeight="1">
      <c r="A2294" s="253"/>
      <c r="B2294" s="270"/>
      <c r="C2294" s="86"/>
      <c r="D2294" s="309"/>
      <c r="E2294" s="178"/>
      <c r="F2294" s="225"/>
      <c r="G2294" s="287"/>
      <c r="H2294" s="166"/>
      <c r="I2294" s="140"/>
      <c r="J2294" s="587"/>
      <c r="K2294" s="349"/>
      <c r="L2294" s="349"/>
      <c r="M2294" s="349"/>
      <c r="N2294" s="754"/>
    </row>
    <row r="2295" spans="1:14" ht="14.25" customHeight="1">
      <c r="A2295" s="253">
        <v>187</v>
      </c>
      <c r="B2295" s="270"/>
      <c r="C2295" s="86">
        <v>1</v>
      </c>
      <c r="D2295" s="309"/>
      <c r="E2295" s="178"/>
      <c r="F2295" s="225" t="s">
        <v>416</v>
      </c>
      <c r="G2295" s="287"/>
      <c r="H2295" s="167"/>
      <c r="I2295" s="139"/>
      <c r="J2295" s="575"/>
      <c r="K2295" s="342"/>
      <c r="L2295" s="342"/>
      <c r="M2295" s="342"/>
      <c r="N2295" s="742"/>
    </row>
    <row r="2296" spans="1:14" ht="14.25" customHeight="1">
      <c r="A2296" s="253"/>
      <c r="B2296" s="270"/>
      <c r="C2296" s="86"/>
      <c r="D2296" s="309">
        <v>1</v>
      </c>
      <c r="E2296" s="178"/>
      <c r="F2296" s="225"/>
      <c r="G2296" s="287"/>
      <c r="H2296" s="167" t="s">
        <v>1761</v>
      </c>
      <c r="I2296" s="139"/>
      <c r="J2296" s="575"/>
      <c r="K2296" s="342"/>
      <c r="L2296" s="342"/>
      <c r="M2296" s="342"/>
      <c r="N2296" s="742"/>
    </row>
    <row r="2297" spans="1:14" ht="14.25" customHeight="1">
      <c r="A2297" s="253"/>
      <c r="B2297" s="270"/>
      <c r="C2297" s="86"/>
      <c r="D2297" s="309"/>
      <c r="E2297" s="178">
        <v>1</v>
      </c>
      <c r="F2297" s="225"/>
      <c r="G2297" s="287"/>
      <c r="H2297" s="167"/>
      <c r="I2297" s="142" t="s">
        <v>1762</v>
      </c>
      <c r="J2297" s="698"/>
      <c r="K2297" s="342"/>
      <c r="L2297" s="342">
        <v>258</v>
      </c>
      <c r="M2297" s="342">
        <v>258</v>
      </c>
      <c r="N2297" s="735">
        <f>M2297/L2297*100</f>
        <v>100</v>
      </c>
    </row>
    <row r="2298" spans="1:14" ht="14.25" customHeight="1">
      <c r="A2298" s="253"/>
      <c r="B2298" s="270"/>
      <c r="C2298" s="86"/>
      <c r="D2298" s="309"/>
      <c r="E2298" s="178">
        <v>2</v>
      </c>
      <c r="F2298" s="225"/>
      <c r="G2298" s="287"/>
      <c r="H2298" s="167"/>
      <c r="I2298" s="139" t="s">
        <v>1763</v>
      </c>
      <c r="J2298" s="575"/>
      <c r="K2298" s="342"/>
      <c r="L2298" s="342">
        <v>67</v>
      </c>
      <c r="M2298" s="342">
        <v>67</v>
      </c>
      <c r="N2298" s="735">
        <f>M2298/L2298*100</f>
        <v>100</v>
      </c>
    </row>
    <row r="2299" spans="1:14" ht="14.25" customHeight="1">
      <c r="A2299" s="253"/>
      <c r="B2299" s="270"/>
      <c r="C2299" s="86"/>
      <c r="D2299" s="309">
        <v>2</v>
      </c>
      <c r="E2299" s="178"/>
      <c r="F2299" s="225"/>
      <c r="G2299" s="287"/>
      <c r="H2299" s="167" t="s">
        <v>1771</v>
      </c>
      <c r="I2299" s="142"/>
      <c r="J2299" s="590"/>
      <c r="K2299" s="350"/>
      <c r="L2299" s="350"/>
      <c r="M2299" s="350"/>
      <c r="N2299" s="757"/>
    </row>
    <row r="2300" spans="1:14" ht="14.25" customHeight="1">
      <c r="A2300" s="253"/>
      <c r="B2300" s="270"/>
      <c r="C2300" s="86"/>
      <c r="D2300" s="309"/>
      <c r="E2300" s="178">
        <v>1</v>
      </c>
      <c r="F2300" s="225"/>
      <c r="G2300" s="287"/>
      <c r="H2300" s="167"/>
      <c r="I2300" s="142" t="s">
        <v>1772</v>
      </c>
      <c r="J2300" s="590">
        <v>6000</v>
      </c>
      <c r="K2300" s="350">
        <v>4967</v>
      </c>
      <c r="L2300" s="330">
        <v>11759</v>
      </c>
      <c r="M2300" s="330">
        <v>11225</v>
      </c>
      <c r="N2300" s="735">
        <f>M2300/L2300*100</f>
        <v>95.45879751679564</v>
      </c>
    </row>
    <row r="2301" spans="1:14" ht="14.25" customHeight="1">
      <c r="A2301" s="253"/>
      <c r="B2301" s="253"/>
      <c r="C2301" s="86"/>
      <c r="D2301" s="309"/>
      <c r="E2301" s="178"/>
      <c r="F2301" s="225"/>
      <c r="G2301" s="287"/>
      <c r="H2301" s="167"/>
      <c r="I2301" s="142"/>
      <c r="J2301" s="590"/>
      <c r="K2301" s="350"/>
      <c r="L2301" s="201"/>
      <c r="M2301" s="201"/>
      <c r="N2301" s="744"/>
    </row>
    <row r="2302" spans="1:14" s="107" customFormat="1" ht="14.25" customHeight="1">
      <c r="A2302" s="253"/>
      <c r="B2302" s="270"/>
      <c r="C2302" s="253"/>
      <c r="D2302" s="321"/>
      <c r="E2302" s="321"/>
      <c r="F2302" s="234"/>
      <c r="G2302" s="234"/>
      <c r="H2302" s="327"/>
      <c r="I2302" s="227" t="s">
        <v>1773</v>
      </c>
      <c r="J2302" s="591">
        <f>SUM(J2295:J2301)</f>
        <v>6000</v>
      </c>
      <c r="K2302" s="591">
        <f>SUM(K2295:K2301)</f>
        <v>4967</v>
      </c>
      <c r="L2302" s="591">
        <f>SUM(L2295:L2301)</f>
        <v>12084</v>
      </c>
      <c r="M2302" s="591">
        <f>SUM(M2295:M2301)</f>
        <v>11550</v>
      </c>
      <c r="N2302" s="736">
        <f>M2302/L2302*100</f>
        <v>95.58093346573983</v>
      </c>
    </row>
    <row r="2303" spans="1:14" ht="14.25" customHeight="1">
      <c r="A2303" s="253"/>
      <c r="B2303" s="270"/>
      <c r="C2303" s="86"/>
      <c r="D2303" s="309"/>
      <c r="E2303" s="178"/>
      <c r="F2303" s="225"/>
      <c r="G2303" s="287"/>
      <c r="H2303" s="166"/>
      <c r="I2303" s="140"/>
      <c r="J2303" s="587"/>
      <c r="K2303" s="349"/>
      <c r="L2303" s="349"/>
      <c r="M2303" s="349"/>
      <c r="N2303" s="754"/>
    </row>
    <row r="2304" spans="1:14" ht="14.25" customHeight="1">
      <c r="A2304" s="253">
        <v>188</v>
      </c>
      <c r="B2304" s="270"/>
      <c r="C2304" s="86">
        <v>2</v>
      </c>
      <c r="D2304" s="309"/>
      <c r="E2304" s="178"/>
      <c r="F2304" s="225" t="s">
        <v>1561</v>
      </c>
      <c r="G2304" s="287"/>
      <c r="H2304" s="167"/>
      <c r="I2304" s="139"/>
      <c r="J2304" s="575"/>
      <c r="K2304" s="342"/>
      <c r="L2304" s="342"/>
      <c r="M2304" s="342"/>
      <c r="N2304" s="742"/>
    </row>
    <row r="2305" spans="1:14" ht="14.25" customHeight="1">
      <c r="A2305" s="253"/>
      <c r="B2305" s="270"/>
      <c r="C2305" s="86"/>
      <c r="D2305" s="309">
        <v>2</v>
      </c>
      <c r="E2305" s="178"/>
      <c r="F2305" s="225"/>
      <c r="G2305" s="287"/>
      <c r="H2305" s="167" t="s">
        <v>1771</v>
      </c>
      <c r="I2305" s="142"/>
      <c r="J2305" s="590"/>
      <c r="K2305" s="350"/>
      <c r="L2305" s="350"/>
      <c r="M2305" s="350"/>
      <c r="N2305" s="757"/>
    </row>
    <row r="2306" spans="1:14" ht="14.25" customHeight="1">
      <c r="A2306" s="253"/>
      <c r="B2306" s="270"/>
      <c r="C2306" s="86"/>
      <c r="D2306" s="309"/>
      <c r="E2306" s="178">
        <v>1</v>
      </c>
      <c r="F2306" s="225"/>
      <c r="G2306" s="287"/>
      <c r="H2306" s="167"/>
      <c r="I2306" s="142" t="s">
        <v>1772</v>
      </c>
      <c r="J2306" s="590">
        <v>41700</v>
      </c>
      <c r="K2306" s="333"/>
      <c r="L2306" s="330">
        <v>1210</v>
      </c>
      <c r="M2306" s="330">
        <v>954</v>
      </c>
      <c r="N2306" s="735">
        <f>M2306/L2306*100</f>
        <v>78.84297520661157</v>
      </c>
    </row>
    <row r="2307" spans="1:14" ht="14.25" customHeight="1">
      <c r="A2307" s="253"/>
      <c r="B2307" s="253"/>
      <c r="C2307" s="86"/>
      <c r="D2307" s="309"/>
      <c r="E2307" s="178"/>
      <c r="F2307" s="225"/>
      <c r="G2307" s="287"/>
      <c r="H2307" s="167"/>
      <c r="I2307" s="142"/>
      <c r="J2307" s="590"/>
      <c r="K2307" s="350"/>
      <c r="L2307" s="201"/>
      <c r="M2307" s="201"/>
      <c r="N2307" s="744"/>
    </row>
    <row r="2308" spans="1:14" s="107" customFormat="1" ht="14.25" customHeight="1">
      <c r="A2308" s="253"/>
      <c r="B2308" s="270"/>
      <c r="C2308" s="253"/>
      <c r="D2308" s="321"/>
      <c r="E2308" s="321"/>
      <c r="F2308" s="234"/>
      <c r="G2308" s="234"/>
      <c r="H2308" s="327"/>
      <c r="I2308" s="227" t="s">
        <v>1773</v>
      </c>
      <c r="J2308" s="591">
        <f>SUM(J2304:J2307)</f>
        <v>41700</v>
      </c>
      <c r="K2308" s="591">
        <f>SUM(K2304:K2307)</f>
        <v>0</v>
      </c>
      <c r="L2308" s="591">
        <f>SUM(L2304:L2307)</f>
        <v>1210</v>
      </c>
      <c r="M2308" s="591">
        <f>SUM(M2304:M2307)</f>
        <v>954</v>
      </c>
      <c r="N2308" s="736">
        <f>M2308/L2308*100</f>
        <v>78.84297520661157</v>
      </c>
    </row>
    <row r="2309" spans="1:14" ht="14.25" customHeight="1">
      <c r="A2309" s="253"/>
      <c r="B2309" s="270"/>
      <c r="C2309" s="86"/>
      <c r="D2309" s="309"/>
      <c r="E2309" s="178"/>
      <c r="F2309" s="225"/>
      <c r="G2309" s="287"/>
      <c r="H2309" s="166"/>
      <c r="I2309" s="140"/>
      <c r="J2309" s="587"/>
      <c r="K2309" s="349"/>
      <c r="L2309" s="349"/>
      <c r="M2309" s="349"/>
      <c r="N2309" s="754"/>
    </row>
    <row r="2310" spans="1:14" ht="14.25" customHeight="1">
      <c r="A2310" s="253">
        <v>189</v>
      </c>
      <c r="B2310" s="270"/>
      <c r="C2310" s="86">
        <v>1</v>
      </c>
      <c r="D2310" s="309"/>
      <c r="E2310" s="178"/>
      <c r="F2310" s="225" t="s">
        <v>1597</v>
      </c>
      <c r="G2310" s="287"/>
      <c r="H2310" s="167"/>
      <c r="I2310" s="139"/>
      <c r="J2310" s="575"/>
      <c r="K2310" s="342"/>
      <c r="L2310" s="342"/>
      <c r="M2310" s="342"/>
      <c r="N2310" s="742"/>
    </row>
    <row r="2311" spans="1:14" ht="14.25" customHeight="1">
      <c r="A2311" s="253"/>
      <c r="B2311" s="270"/>
      <c r="C2311" s="86"/>
      <c r="D2311" s="309">
        <v>1</v>
      </c>
      <c r="E2311" s="178"/>
      <c r="F2311" s="225"/>
      <c r="G2311" s="287"/>
      <c r="H2311" s="167" t="s">
        <v>1761</v>
      </c>
      <c r="I2311" s="139"/>
      <c r="J2311" s="575"/>
      <c r="K2311" s="342"/>
      <c r="L2311" s="342"/>
      <c r="M2311" s="342"/>
      <c r="N2311" s="742"/>
    </row>
    <row r="2312" spans="1:14" ht="14.25" customHeight="1">
      <c r="A2312" s="253"/>
      <c r="B2312" s="270"/>
      <c r="C2312" s="86"/>
      <c r="D2312" s="309"/>
      <c r="E2312" s="178">
        <v>1</v>
      </c>
      <c r="F2312" s="225"/>
      <c r="G2312" s="287"/>
      <c r="H2312" s="167"/>
      <c r="I2312" s="142" t="s">
        <v>1762</v>
      </c>
      <c r="J2312" s="698"/>
      <c r="K2312" s="342"/>
      <c r="L2312" s="342">
        <v>2200</v>
      </c>
      <c r="M2312" s="342"/>
      <c r="N2312" s="735"/>
    </row>
    <row r="2313" spans="1:14" ht="14.25" customHeight="1">
      <c r="A2313" s="253"/>
      <c r="B2313" s="270"/>
      <c r="C2313" s="86"/>
      <c r="D2313" s="309"/>
      <c r="E2313" s="178">
        <v>2</v>
      </c>
      <c r="F2313" s="225"/>
      <c r="G2313" s="287"/>
      <c r="H2313" s="167"/>
      <c r="I2313" s="139" t="s">
        <v>1763</v>
      </c>
      <c r="J2313" s="575"/>
      <c r="K2313" s="342"/>
      <c r="L2313" s="342">
        <v>600</v>
      </c>
      <c r="M2313" s="342"/>
      <c r="N2313" s="735"/>
    </row>
    <row r="2314" spans="1:14" ht="14.25" customHeight="1">
      <c r="A2314" s="253"/>
      <c r="B2314" s="270"/>
      <c r="C2314" s="86"/>
      <c r="D2314" s="309">
        <v>2</v>
      </c>
      <c r="E2314" s="178"/>
      <c r="F2314" s="225"/>
      <c r="G2314" s="287"/>
      <c r="H2314" s="167" t="s">
        <v>1771</v>
      </c>
      <c r="I2314" s="142"/>
      <c r="J2314" s="590"/>
      <c r="K2314" s="350"/>
      <c r="L2314" s="350"/>
      <c r="M2314" s="350"/>
      <c r="N2314" s="757"/>
    </row>
    <row r="2315" spans="1:14" ht="14.25" customHeight="1">
      <c r="A2315" s="253"/>
      <c r="B2315" s="270"/>
      <c r="C2315" s="86"/>
      <c r="D2315" s="309"/>
      <c r="E2315" s="178">
        <v>1</v>
      </c>
      <c r="F2315" s="225"/>
      <c r="G2315" s="287"/>
      <c r="H2315" s="167"/>
      <c r="I2315" s="142" t="s">
        <v>1772</v>
      </c>
      <c r="J2315" s="590">
        <v>13600</v>
      </c>
      <c r="K2315" s="350">
        <v>318</v>
      </c>
      <c r="L2315" s="330">
        <v>29253</v>
      </c>
      <c r="M2315" s="330">
        <v>4203</v>
      </c>
      <c r="N2315" s="735">
        <f>M2315/L2315*100</f>
        <v>14.367757153112501</v>
      </c>
    </row>
    <row r="2316" spans="1:14" ht="14.25" customHeight="1">
      <c r="A2316" s="253"/>
      <c r="B2316" s="253"/>
      <c r="C2316" s="86"/>
      <c r="D2316" s="309"/>
      <c r="E2316" s="178"/>
      <c r="F2316" s="225"/>
      <c r="G2316" s="287"/>
      <c r="H2316" s="167"/>
      <c r="I2316" s="142"/>
      <c r="J2316" s="590"/>
      <c r="K2316" s="350"/>
      <c r="L2316" s="201"/>
      <c r="M2316" s="201"/>
      <c r="N2316" s="744"/>
    </row>
    <row r="2317" spans="1:14" s="107" customFormat="1" ht="14.25" customHeight="1">
      <c r="A2317" s="253"/>
      <c r="B2317" s="270"/>
      <c r="C2317" s="253"/>
      <c r="D2317" s="321"/>
      <c r="E2317" s="321"/>
      <c r="F2317" s="234"/>
      <c r="G2317" s="234"/>
      <c r="H2317" s="327"/>
      <c r="I2317" s="227" t="s">
        <v>1773</v>
      </c>
      <c r="J2317" s="591">
        <f>SUM(J2310:J2316)</f>
        <v>13600</v>
      </c>
      <c r="K2317" s="591">
        <f>SUM(K2310:K2316)</f>
        <v>318</v>
      </c>
      <c r="L2317" s="591">
        <f>SUM(L2310:L2316)</f>
        <v>32053</v>
      </c>
      <c r="M2317" s="591">
        <f>SUM(M2310:M2316)</f>
        <v>4203</v>
      </c>
      <c r="N2317" s="736">
        <f>M2317/L2317*100</f>
        <v>13.112657161576138</v>
      </c>
    </row>
    <row r="2318" spans="1:14" ht="14.25" customHeight="1">
      <c r="A2318" s="253"/>
      <c r="B2318" s="270"/>
      <c r="C2318" s="86"/>
      <c r="D2318" s="309"/>
      <c r="E2318" s="178"/>
      <c r="F2318" s="225"/>
      <c r="G2318" s="287"/>
      <c r="H2318" s="166"/>
      <c r="I2318" s="140"/>
      <c r="J2318" s="587"/>
      <c r="K2318" s="349"/>
      <c r="L2318" s="349"/>
      <c r="M2318" s="349"/>
      <c r="N2318" s="754"/>
    </row>
    <row r="2319" spans="1:14" ht="14.25" customHeight="1">
      <c r="A2319" s="253">
        <v>190</v>
      </c>
      <c r="B2319" s="270"/>
      <c r="C2319" s="86">
        <v>2</v>
      </c>
      <c r="D2319" s="309"/>
      <c r="E2319" s="178"/>
      <c r="F2319" s="225" t="s">
        <v>1598</v>
      </c>
      <c r="G2319" s="287"/>
      <c r="H2319" s="167"/>
      <c r="I2319" s="139"/>
      <c r="J2319" s="575"/>
      <c r="K2319" s="342"/>
      <c r="L2319" s="342"/>
      <c r="M2319" s="342"/>
      <c r="N2319" s="742"/>
    </row>
    <row r="2320" spans="1:14" ht="14.25" customHeight="1">
      <c r="A2320" s="253"/>
      <c r="B2320" s="270"/>
      <c r="C2320" s="86"/>
      <c r="D2320" s="309">
        <v>2</v>
      </c>
      <c r="E2320" s="178"/>
      <c r="F2320" s="225"/>
      <c r="G2320" s="287"/>
      <c r="H2320" s="167" t="s">
        <v>1771</v>
      </c>
      <c r="I2320" s="142"/>
      <c r="J2320" s="590"/>
      <c r="K2320" s="350"/>
      <c r="L2320" s="350"/>
      <c r="M2320" s="350"/>
      <c r="N2320" s="757"/>
    </row>
    <row r="2321" spans="1:14" ht="14.25" customHeight="1">
      <c r="A2321" s="253"/>
      <c r="B2321" s="270"/>
      <c r="C2321" s="86"/>
      <c r="D2321" s="309"/>
      <c r="E2321" s="178">
        <v>1</v>
      </c>
      <c r="F2321" s="225"/>
      <c r="G2321" s="287"/>
      <c r="H2321" s="167"/>
      <c r="I2321" s="142" t="s">
        <v>1772</v>
      </c>
      <c r="J2321" s="590">
        <v>66000</v>
      </c>
      <c r="K2321" s="333">
        <v>590</v>
      </c>
      <c r="L2321" s="330">
        <v>66590</v>
      </c>
      <c r="M2321" s="330">
        <v>3210</v>
      </c>
      <c r="N2321" s="735">
        <f>M2321/L2321*100</f>
        <v>4.820543625168945</v>
      </c>
    </row>
    <row r="2322" spans="1:14" ht="14.25" customHeight="1">
      <c r="A2322" s="253"/>
      <c r="B2322" s="253"/>
      <c r="C2322" s="86"/>
      <c r="D2322" s="309"/>
      <c r="E2322" s="178"/>
      <c r="F2322" s="225"/>
      <c r="G2322" s="287"/>
      <c r="H2322" s="167"/>
      <c r="I2322" s="142"/>
      <c r="J2322" s="590"/>
      <c r="K2322" s="350"/>
      <c r="L2322" s="201"/>
      <c r="M2322" s="201"/>
      <c r="N2322" s="744"/>
    </row>
    <row r="2323" spans="1:14" s="107" customFormat="1" ht="14.25" customHeight="1">
      <c r="A2323" s="253"/>
      <c r="B2323" s="270"/>
      <c r="C2323" s="253"/>
      <c r="D2323" s="321"/>
      <c r="E2323" s="321"/>
      <c r="F2323" s="234"/>
      <c r="G2323" s="234"/>
      <c r="H2323" s="327"/>
      <c r="I2323" s="227" t="s">
        <v>1773</v>
      </c>
      <c r="J2323" s="591">
        <f>SUM(J2319:J2322)</f>
        <v>66000</v>
      </c>
      <c r="K2323" s="591">
        <f>SUM(K2319:K2322)</f>
        <v>590</v>
      </c>
      <c r="L2323" s="591">
        <f>SUM(L2319:L2322)</f>
        <v>66590</v>
      </c>
      <c r="M2323" s="591">
        <f>SUM(M2319:M2322)</f>
        <v>3210</v>
      </c>
      <c r="N2323" s="736">
        <f>M2323/L2323*100</f>
        <v>4.820543625168945</v>
      </c>
    </row>
    <row r="2324" spans="1:14" ht="11.25" customHeight="1">
      <c r="A2324" s="253"/>
      <c r="B2324" s="270"/>
      <c r="C2324" s="86"/>
      <c r="D2324" s="309"/>
      <c r="E2324" s="178"/>
      <c r="F2324" s="225"/>
      <c r="G2324" s="287"/>
      <c r="H2324" s="166"/>
      <c r="I2324" s="140"/>
      <c r="J2324" s="587"/>
      <c r="K2324" s="349"/>
      <c r="L2324" s="349"/>
      <c r="M2324" s="349"/>
      <c r="N2324" s="754"/>
    </row>
    <row r="2325" spans="1:14" ht="14.25" customHeight="1">
      <c r="A2325" s="253">
        <v>191</v>
      </c>
      <c r="B2325" s="270"/>
      <c r="C2325" s="86">
        <v>2</v>
      </c>
      <c r="D2325" s="309"/>
      <c r="E2325" s="178"/>
      <c r="F2325" s="225" t="s">
        <v>1562</v>
      </c>
      <c r="G2325" s="287"/>
      <c r="H2325" s="167"/>
      <c r="I2325" s="139"/>
      <c r="J2325" s="575"/>
      <c r="K2325" s="342"/>
      <c r="L2325" s="342"/>
      <c r="M2325" s="342"/>
      <c r="N2325" s="742"/>
    </row>
    <row r="2326" spans="1:14" ht="14.25" customHeight="1">
      <c r="A2326" s="253"/>
      <c r="B2326" s="270"/>
      <c r="C2326" s="86"/>
      <c r="D2326" s="309">
        <v>2</v>
      </c>
      <c r="E2326" s="178"/>
      <c r="F2326" s="225"/>
      <c r="G2326" s="287"/>
      <c r="H2326" s="167" t="s">
        <v>1771</v>
      </c>
      <c r="I2326" s="142"/>
      <c r="J2326" s="590"/>
      <c r="K2326" s="350"/>
      <c r="L2326" s="350"/>
      <c r="M2326" s="350"/>
      <c r="N2326" s="757"/>
    </row>
    <row r="2327" spans="1:14" ht="14.25" customHeight="1">
      <c r="A2327" s="253"/>
      <c r="B2327" s="270"/>
      <c r="C2327" s="86"/>
      <c r="D2327" s="309"/>
      <c r="E2327" s="178">
        <v>1</v>
      </c>
      <c r="F2327" s="225"/>
      <c r="G2327" s="287"/>
      <c r="H2327" s="167"/>
      <c r="I2327" s="142" t="s">
        <v>1772</v>
      </c>
      <c r="J2327" s="590">
        <v>10000</v>
      </c>
      <c r="K2327" s="590">
        <v>10000</v>
      </c>
      <c r="L2327" s="590">
        <v>10000</v>
      </c>
      <c r="M2327" s="330">
        <v>2281</v>
      </c>
      <c r="N2327" s="735">
        <f>M2327/L2327*100</f>
        <v>22.81</v>
      </c>
    </row>
    <row r="2328" spans="1:14" ht="13.5" customHeight="1">
      <c r="A2328" s="253"/>
      <c r="B2328" s="253"/>
      <c r="C2328" s="86"/>
      <c r="D2328" s="309"/>
      <c r="E2328" s="178"/>
      <c r="F2328" s="225"/>
      <c r="G2328" s="287"/>
      <c r="H2328" s="167"/>
      <c r="I2328" s="142"/>
      <c r="J2328" s="590"/>
      <c r="K2328" s="350"/>
      <c r="L2328" s="201"/>
      <c r="M2328" s="201"/>
      <c r="N2328" s="744"/>
    </row>
    <row r="2329" spans="1:14" s="107" customFormat="1" ht="14.25" customHeight="1">
      <c r="A2329" s="253"/>
      <c r="B2329" s="270"/>
      <c r="C2329" s="253"/>
      <c r="D2329" s="321"/>
      <c r="E2329" s="321"/>
      <c r="F2329" s="234"/>
      <c r="G2329" s="234"/>
      <c r="H2329" s="327"/>
      <c r="I2329" s="227" t="s">
        <v>1773</v>
      </c>
      <c r="J2329" s="591">
        <f>SUM(J2325:J2328)</f>
        <v>10000</v>
      </c>
      <c r="K2329" s="591">
        <f>SUM(K2325:K2328)</f>
        <v>10000</v>
      </c>
      <c r="L2329" s="591">
        <f>SUM(L2325:L2328)</f>
        <v>10000</v>
      </c>
      <c r="M2329" s="591">
        <f>SUM(M2325:M2328)</f>
        <v>2281</v>
      </c>
      <c r="N2329" s="736">
        <f>M2329/L2329*100</f>
        <v>22.81</v>
      </c>
    </row>
    <row r="2330" spans="1:14" ht="14.25" customHeight="1">
      <c r="A2330" s="253"/>
      <c r="B2330" s="270"/>
      <c r="C2330" s="86"/>
      <c r="D2330" s="309"/>
      <c r="E2330" s="178"/>
      <c r="F2330" s="225"/>
      <c r="G2330" s="287"/>
      <c r="H2330" s="166"/>
      <c r="I2330" s="140"/>
      <c r="J2330" s="587"/>
      <c r="K2330" s="349"/>
      <c r="L2330" s="349"/>
      <c r="M2330" s="349"/>
      <c r="N2330" s="754"/>
    </row>
    <row r="2331" spans="1:14" ht="14.25" customHeight="1">
      <c r="A2331" s="253">
        <v>192</v>
      </c>
      <c r="B2331" s="270"/>
      <c r="C2331" s="86">
        <v>2</v>
      </c>
      <c r="D2331" s="309"/>
      <c r="E2331" s="178"/>
      <c r="F2331" s="225" t="s">
        <v>1217</v>
      </c>
      <c r="G2331" s="287"/>
      <c r="H2331" s="167"/>
      <c r="I2331" s="139"/>
      <c r="J2331" s="575"/>
      <c r="K2331" s="342"/>
      <c r="L2331" s="342"/>
      <c r="M2331" s="342"/>
      <c r="N2331" s="742"/>
    </row>
    <row r="2332" spans="1:14" ht="14.25" customHeight="1">
      <c r="A2332" s="253"/>
      <c r="B2332" s="270"/>
      <c r="C2332" s="86"/>
      <c r="D2332" s="309">
        <v>1</v>
      </c>
      <c r="E2332" s="178"/>
      <c r="F2332" s="225"/>
      <c r="G2332" s="287"/>
      <c r="H2332" s="167" t="s">
        <v>1761</v>
      </c>
      <c r="I2332" s="139"/>
      <c r="J2332" s="575"/>
      <c r="K2332" s="342"/>
      <c r="L2332" s="342"/>
      <c r="M2332" s="342"/>
      <c r="N2332" s="742"/>
    </row>
    <row r="2333" spans="1:14" ht="14.25" customHeight="1">
      <c r="A2333" s="253"/>
      <c r="B2333" s="270"/>
      <c r="C2333" s="86"/>
      <c r="D2333" s="309"/>
      <c r="E2333" s="178">
        <v>2</v>
      </c>
      <c r="F2333" s="225"/>
      <c r="G2333" s="287"/>
      <c r="H2333" s="167"/>
      <c r="I2333" s="139" t="s">
        <v>1763</v>
      </c>
      <c r="J2333" s="575"/>
      <c r="K2333" s="342"/>
      <c r="L2333" s="342">
        <v>132</v>
      </c>
      <c r="M2333" s="342">
        <v>131</v>
      </c>
      <c r="N2333" s="735">
        <f>M2333/L2333*100</f>
        <v>99.24242424242425</v>
      </c>
    </row>
    <row r="2334" spans="1:14" ht="14.25" customHeight="1">
      <c r="A2334" s="253"/>
      <c r="B2334" s="270"/>
      <c r="C2334" s="86"/>
      <c r="D2334" s="309">
        <v>2</v>
      </c>
      <c r="E2334" s="178"/>
      <c r="F2334" s="225"/>
      <c r="G2334" s="287"/>
      <c r="H2334" s="167" t="s">
        <v>1771</v>
      </c>
      <c r="I2334" s="142"/>
      <c r="J2334" s="590"/>
      <c r="K2334" s="350"/>
      <c r="L2334" s="350"/>
      <c r="M2334" s="350"/>
      <c r="N2334" s="757"/>
    </row>
    <row r="2335" spans="1:14" ht="14.25" customHeight="1">
      <c r="A2335" s="253"/>
      <c r="B2335" s="270"/>
      <c r="C2335" s="86"/>
      <c r="D2335" s="309"/>
      <c r="E2335" s="178">
        <v>1</v>
      </c>
      <c r="F2335" s="225"/>
      <c r="G2335" s="287"/>
      <c r="H2335" s="167"/>
      <c r="I2335" s="142" t="s">
        <v>1772</v>
      </c>
      <c r="J2335" s="590"/>
      <c r="K2335" s="330">
        <v>1200</v>
      </c>
      <c r="L2335" s="330">
        <v>2500</v>
      </c>
      <c r="M2335" s="330">
        <v>2500</v>
      </c>
      <c r="N2335" s="735">
        <f>M2335/L2335*100</f>
        <v>100</v>
      </c>
    </row>
    <row r="2336" spans="1:14" ht="5.25" customHeight="1">
      <c r="A2336" s="253"/>
      <c r="B2336" s="253"/>
      <c r="C2336" s="86"/>
      <c r="D2336" s="309"/>
      <c r="E2336" s="178"/>
      <c r="F2336" s="225"/>
      <c r="G2336" s="287"/>
      <c r="H2336" s="167"/>
      <c r="I2336" s="142"/>
      <c r="J2336" s="590"/>
      <c r="K2336" s="350"/>
      <c r="L2336" s="201"/>
      <c r="M2336" s="201"/>
      <c r="N2336" s="744"/>
    </row>
    <row r="2337" spans="1:14" s="107" customFormat="1" ht="18.75" customHeight="1">
      <c r="A2337" s="253"/>
      <c r="B2337" s="270"/>
      <c r="C2337" s="253"/>
      <c r="D2337" s="321"/>
      <c r="E2337" s="321"/>
      <c r="F2337" s="234"/>
      <c r="G2337" s="234"/>
      <c r="H2337" s="327"/>
      <c r="I2337" s="227" t="s">
        <v>1773</v>
      </c>
      <c r="J2337" s="591"/>
      <c r="K2337" s="351">
        <f>SUM(K2331:K2336)</f>
        <v>1200</v>
      </c>
      <c r="L2337" s="591">
        <f>SUM(L2333:L2336)</f>
        <v>2632</v>
      </c>
      <c r="M2337" s="591">
        <f>SUM(M2333:M2336)</f>
        <v>2631</v>
      </c>
      <c r="N2337" s="736">
        <f>M2337/L2337*100</f>
        <v>99.96200607902736</v>
      </c>
    </row>
    <row r="2338" spans="1:14" ht="0.75" customHeight="1">
      <c r="A2338" s="253"/>
      <c r="B2338" s="270"/>
      <c r="C2338" s="86"/>
      <c r="D2338" s="309"/>
      <c r="E2338" s="178"/>
      <c r="F2338" s="225"/>
      <c r="G2338" s="287"/>
      <c r="H2338" s="166"/>
      <c r="I2338" s="140"/>
      <c r="J2338" s="587"/>
      <c r="K2338" s="349"/>
      <c r="L2338" s="349"/>
      <c r="M2338" s="349"/>
      <c r="N2338" s="754"/>
    </row>
    <row r="2339" spans="1:14" ht="14.25" customHeight="1">
      <c r="A2339" s="253">
        <v>193</v>
      </c>
      <c r="B2339" s="270"/>
      <c r="C2339" s="86">
        <v>2</v>
      </c>
      <c r="D2339" s="309"/>
      <c r="E2339" s="178"/>
      <c r="F2339" s="225" t="s">
        <v>1218</v>
      </c>
      <c r="G2339" s="287"/>
      <c r="H2339" s="167"/>
      <c r="I2339" s="139"/>
      <c r="J2339" s="575"/>
      <c r="K2339" s="342"/>
      <c r="L2339" s="342"/>
      <c r="M2339" s="342"/>
      <c r="N2339" s="742"/>
    </row>
    <row r="2340" spans="1:14" ht="14.25" customHeight="1">
      <c r="A2340" s="253"/>
      <c r="B2340" s="270"/>
      <c r="C2340" s="86"/>
      <c r="D2340" s="309">
        <v>2</v>
      </c>
      <c r="E2340" s="178"/>
      <c r="F2340" s="225"/>
      <c r="G2340" s="287"/>
      <c r="H2340" s="167" t="s">
        <v>1771</v>
      </c>
      <c r="I2340" s="142"/>
      <c r="J2340" s="590"/>
      <c r="K2340" s="350"/>
      <c r="L2340" s="350"/>
      <c r="M2340" s="350"/>
      <c r="N2340" s="757"/>
    </row>
    <row r="2341" spans="1:14" ht="14.25" customHeight="1">
      <c r="A2341" s="253"/>
      <c r="B2341" s="270"/>
      <c r="C2341" s="86"/>
      <c r="D2341" s="309"/>
      <c r="E2341" s="178">
        <v>1</v>
      </c>
      <c r="F2341" s="225"/>
      <c r="G2341" s="287"/>
      <c r="H2341" s="167"/>
      <c r="I2341" s="142" t="s">
        <v>1772</v>
      </c>
      <c r="J2341" s="590"/>
      <c r="K2341" s="330"/>
      <c r="L2341" s="330">
        <v>1913</v>
      </c>
      <c r="M2341" s="330">
        <v>1913</v>
      </c>
      <c r="N2341" s="735">
        <f>M2341/L2341*100</f>
        <v>100</v>
      </c>
    </row>
    <row r="2342" spans="1:14" ht="14.25" customHeight="1">
      <c r="A2342" s="253"/>
      <c r="B2342" s="253"/>
      <c r="C2342" s="86"/>
      <c r="D2342" s="309"/>
      <c r="E2342" s="178"/>
      <c r="F2342" s="225"/>
      <c r="G2342" s="287"/>
      <c r="H2342" s="167"/>
      <c r="I2342" s="142"/>
      <c r="J2342" s="590"/>
      <c r="K2342" s="350"/>
      <c r="L2342" s="201"/>
      <c r="M2342" s="201"/>
      <c r="N2342" s="744"/>
    </row>
    <row r="2343" spans="1:14" s="107" customFormat="1" ht="14.25" customHeight="1">
      <c r="A2343" s="253"/>
      <c r="B2343" s="270"/>
      <c r="C2343" s="253"/>
      <c r="D2343" s="321"/>
      <c r="E2343" s="321"/>
      <c r="F2343" s="234"/>
      <c r="G2343" s="234"/>
      <c r="H2343" s="327"/>
      <c r="I2343" s="227" t="s">
        <v>1773</v>
      </c>
      <c r="J2343" s="591"/>
      <c r="K2343" s="351">
        <f>SUM(K2339:K2342)</f>
        <v>0</v>
      </c>
      <c r="L2343" s="345">
        <f>SUM(L2341:L2342)</f>
        <v>1913</v>
      </c>
      <c r="M2343" s="345">
        <f>SUM(M2341:M2342)</f>
        <v>1913</v>
      </c>
      <c r="N2343" s="736">
        <f>M2343/L2343*100</f>
        <v>100</v>
      </c>
    </row>
    <row r="2344" spans="1:14" ht="14.25" customHeight="1">
      <c r="A2344" s="253"/>
      <c r="B2344" s="270"/>
      <c r="C2344" s="86"/>
      <c r="D2344" s="309"/>
      <c r="E2344" s="178"/>
      <c r="F2344" s="225"/>
      <c r="G2344" s="287"/>
      <c r="H2344" s="166"/>
      <c r="I2344" s="140"/>
      <c r="J2344" s="587"/>
      <c r="K2344" s="349"/>
      <c r="L2344" s="349"/>
      <c r="M2344" s="349"/>
      <c r="N2344" s="754"/>
    </row>
    <row r="2345" spans="1:14" ht="14.25" customHeight="1">
      <c r="A2345" s="253">
        <v>194</v>
      </c>
      <c r="B2345" s="270"/>
      <c r="C2345" s="86">
        <v>1</v>
      </c>
      <c r="D2345" s="309"/>
      <c r="E2345" s="178"/>
      <c r="F2345" s="225" t="s">
        <v>1219</v>
      </c>
      <c r="G2345" s="287"/>
      <c r="H2345" s="167"/>
      <c r="I2345" s="139"/>
      <c r="J2345" s="575"/>
      <c r="K2345" s="342"/>
      <c r="L2345" s="342"/>
      <c r="M2345" s="342"/>
      <c r="N2345" s="742"/>
    </row>
    <row r="2346" spans="1:14" ht="14.25" customHeight="1">
      <c r="A2346" s="253"/>
      <c r="B2346" s="270"/>
      <c r="C2346" s="86"/>
      <c r="D2346" s="309">
        <v>2</v>
      </c>
      <c r="E2346" s="178"/>
      <c r="F2346" s="225"/>
      <c r="G2346" s="287"/>
      <c r="H2346" s="167" t="s">
        <v>1771</v>
      </c>
      <c r="I2346" s="142"/>
      <c r="J2346" s="590"/>
      <c r="K2346" s="350"/>
      <c r="L2346" s="350"/>
      <c r="M2346" s="350"/>
      <c r="N2346" s="757"/>
    </row>
    <row r="2347" spans="1:14" ht="14.25" customHeight="1">
      <c r="A2347" s="253"/>
      <c r="B2347" s="270"/>
      <c r="C2347" s="86"/>
      <c r="D2347" s="309"/>
      <c r="E2347" s="178">
        <v>1</v>
      </c>
      <c r="F2347" s="225"/>
      <c r="G2347" s="287"/>
      <c r="H2347" s="167"/>
      <c r="I2347" s="142" t="s">
        <v>1772</v>
      </c>
      <c r="J2347" s="590"/>
      <c r="K2347" s="330">
        <v>2800</v>
      </c>
      <c r="L2347" s="330">
        <v>2646</v>
      </c>
      <c r="M2347" s="330">
        <v>2646</v>
      </c>
      <c r="N2347" s="735">
        <f>M2347/L2347*100</f>
        <v>100</v>
      </c>
    </row>
    <row r="2348" spans="1:14" ht="7.5" customHeight="1">
      <c r="A2348" s="253"/>
      <c r="B2348" s="253"/>
      <c r="C2348" s="86"/>
      <c r="D2348" s="309"/>
      <c r="E2348" s="178"/>
      <c r="F2348" s="225"/>
      <c r="G2348" s="287"/>
      <c r="H2348" s="167"/>
      <c r="I2348" s="142"/>
      <c r="J2348" s="590"/>
      <c r="K2348" s="350"/>
      <c r="L2348" s="201"/>
      <c r="M2348" s="201"/>
      <c r="N2348" s="744"/>
    </row>
    <row r="2349" spans="1:14" s="107" customFormat="1" ht="14.25" customHeight="1">
      <c r="A2349" s="253"/>
      <c r="B2349" s="270"/>
      <c r="C2349" s="253"/>
      <c r="D2349" s="321"/>
      <c r="E2349" s="321"/>
      <c r="F2349" s="234"/>
      <c r="G2349" s="234"/>
      <c r="H2349" s="327"/>
      <c r="I2349" s="227" t="s">
        <v>1773</v>
      </c>
      <c r="J2349" s="591"/>
      <c r="K2349" s="351">
        <f>SUM(K2345:K2348)</f>
        <v>2800</v>
      </c>
      <c r="L2349" s="345">
        <f>SUM(L2347:L2348)</f>
        <v>2646</v>
      </c>
      <c r="M2349" s="345">
        <f>SUM(M2347:M2348)</f>
        <v>2646</v>
      </c>
      <c r="N2349" s="736">
        <f>M2349/L2349*100</f>
        <v>100</v>
      </c>
    </row>
    <row r="2350" spans="1:14" ht="13.5" customHeight="1">
      <c r="A2350" s="253"/>
      <c r="B2350" s="270"/>
      <c r="C2350" s="86"/>
      <c r="D2350" s="309"/>
      <c r="E2350" s="178"/>
      <c r="F2350" s="225"/>
      <c r="G2350" s="287"/>
      <c r="H2350" s="166"/>
      <c r="I2350" s="140"/>
      <c r="J2350" s="587"/>
      <c r="K2350" s="349"/>
      <c r="L2350" s="349"/>
      <c r="M2350" s="349"/>
      <c r="N2350" s="754"/>
    </row>
    <row r="2351" spans="1:14" ht="13.5" customHeight="1">
      <c r="A2351" s="253">
        <v>195</v>
      </c>
      <c r="B2351" s="270"/>
      <c r="C2351" s="86">
        <v>1</v>
      </c>
      <c r="D2351" s="309"/>
      <c r="E2351" s="178"/>
      <c r="F2351" s="225" t="s">
        <v>386</v>
      </c>
      <c r="G2351" s="287"/>
      <c r="H2351" s="167"/>
      <c r="I2351" s="139"/>
      <c r="J2351" s="575"/>
      <c r="K2351" s="342"/>
      <c r="L2351" s="342"/>
      <c r="M2351" s="342"/>
      <c r="N2351" s="742"/>
    </row>
    <row r="2352" spans="1:14" ht="13.5" customHeight="1">
      <c r="A2352" s="253"/>
      <c r="B2352" s="270"/>
      <c r="C2352" s="86"/>
      <c r="D2352" s="309">
        <v>2</v>
      </c>
      <c r="E2352" s="178"/>
      <c r="F2352" s="225"/>
      <c r="G2352" s="287"/>
      <c r="H2352" s="167" t="s">
        <v>1771</v>
      </c>
      <c r="I2352" s="142"/>
      <c r="J2352" s="590"/>
      <c r="K2352" s="350"/>
      <c r="L2352" s="350"/>
      <c r="M2352" s="350"/>
      <c r="N2352" s="757"/>
    </row>
    <row r="2353" spans="1:14" ht="13.5" customHeight="1">
      <c r="A2353" s="253"/>
      <c r="B2353" s="270"/>
      <c r="C2353" s="86"/>
      <c r="D2353" s="309"/>
      <c r="E2353" s="178">
        <v>1</v>
      </c>
      <c r="F2353" s="225"/>
      <c r="G2353" s="287"/>
      <c r="H2353" s="167"/>
      <c r="I2353" s="142" t="s">
        <v>1772</v>
      </c>
      <c r="J2353" s="590"/>
      <c r="K2353" s="330">
        <v>3728</v>
      </c>
      <c r="L2353" s="330">
        <v>7727</v>
      </c>
      <c r="M2353" s="330">
        <v>7721</v>
      </c>
      <c r="N2353" s="735">
        <f>M2353/L2353*100</f>
        <v>99.92235020059532</v>
      </c>
    </row>
    <row r="2354" spans="1:14" ht="13.5" customHeight="1">
      <c r="A2354" s="253"/>
      <c r="B2354" s="253"/>
      <c r="C2354" s="86"/>
      <c r="D2354" s="309"/>
      <c r="E2354" s="178"/>
      <c r="F2354" s="225"/>
      <c r="G2354" s="287"/>
      <c r="H2354" s="167"/>
      <c r="I2354" s="142"/>
      <c r="J2354" s="590"/>
      <c r="K2354" s="350"/>
      <c r="L2354" s="201"/>
      <c r="M2354" s="201"/>
      <c r="N2354" s="744"/>
    </row>
    <row r="2355" spans="1:14" s="107" customFormat="1" ht="13.5" customHeight="1">
      <c r="A2355" s="253"/>
      <c r="B2355" s="270"/>
      <c r="C2355" s="253"/>
      <c r="D2355" s="321"/>
      <c r="E2355" s="321"/>
      <c r="F2355" s="234"/>
      <c r="G2355" s="234"/>
      <c r="H2355" s="327"/>
      <c r="I2355" s="227" t="s">
        <v>1773</v>
      </c>
      <c r="J2355" s="591"/>
      <c r="K2355" s="351">
        <f>SUM(K2351:K2354)</f>
        <v>3728</v>
      </c>
      <c r="L2355" s="345">
        <f>SUM(L2353:L2354)</f>
        <v>7727</v>
      </c>
      <c r="M2355" s="345">
        <f>SUM(M2353:M2354)</f>
        <v>7721</v>
      </c>
      <c r="N2355" s="736">
        <f>M2355/L2355*100</f>
        <v>99.92235020059532</v>
      </c>
    </row>
    <row r="2356" spans="1:14" ht="8.25" customHeight="1">
      <c r="A2356" s="253"/>
      <c r="B2356" s="270"/>
      <c r="C2356" s="86"/>
      <c r="D2356" s="309"/>
      <c r="E2356" s="178"/>
      <c r="F2356" s="225"/>
      <c r="G2356" s="287"/>
      <c r="H2356" s="166"/>
      <c r="I2356" s="140"/>
      <c r="J2356" s="587"/>
      <c r="K2356" s="349"/>
      <c r="L2356" s="349"/>
      <c r="M2356" s="349"/>
      <c r="N2356" s="754"/>
    </row>
    <row r="2357" spans="1:14" ht="13.5" customHeight="1">
      <c r="A2357" s="253">
        <v>196</v>
      </c>
      <c r="B2357" s="270"/>
      <c r="C2357" s="86">
        <v>1</v>
      </c>
      <c r="D2357" s="309"/>
      <c r="E2357" s="178"/>
      <c r="F2357" s="225" t="s">
        <v>1220</v>
      </c>
      <c r="G2357" s="287"/>
      <c r="H2357" s="167"/>
      <c r="I2357" s="139"/>
      <c r="J2357" s="575"/>
      <c r="K2357" s="342"/>
      <c r="L2357" s="342"/>
      <c r="M2357" s="342"/>
      <c r="N2357" s="742"/>
    </row>
    <row r="2358" spans="1:14" ht="13.5" customHeight="1">
      <c r="A2358" s="253"/>
      <c r="B2358" s="270"/>
      <c r="C2358" s="86"/>
      <c r="D2358" s="309">
        <v>2</v>
      </c>
      <c r="E2358" s="178"/>
      <c r="F2358" s="225"/>
      <c r="G2358" s="287"/>
      <c r="H2358" s="167" t="s">
        <v>1771</v>
      </c>
      <c r="I2358" s="142"/>
      <c r="J2358" s="590"/>
      <c r="K2358" s="350"/>
      <c r="L2358" s="350"/>
      <c r="M2358" s="350"/>
      <c r="N2358" s="757"/>
    </row>
    <row r="2359" spans="1:14" ht="13.5" customHeight="1">
      <c r="A2359" s="253"/>
      <c r="B2359" s="270"/>
      <c r="C2359" s="86"/>
      <c r="D2359" s="309"/>
      <c r="E2359" s="178">
        <v>1</v>
      </c>
      <c r="F2359" s="225"/>
      <c r="G2359" s="287"/>
      <c r="H2359" s="167"/>
      <c r="I2359" s="142" t="s">
        <v>1772</v>
      </c>
      <c r="J2359" s="590"/>
      <c r="K2359" s="330">
        <v>14216</v>
      </c>
      <c r="L2359" s="330">
        <v>18930</v>
      </c>
      <c r="M2359" s="330">
        <v>18930</v>
      </c>
      <c r="N2359" s="735">
        <f>M2359/L2359*100</f>
        <v>100</v>
      </c>
    </row>
    <row r="2360" spans="1:14" ht="7.5" customHeight="1">
      <c r="A2360" s="253"/>
      <c r="B2360" s="253"/>
      <c r="C2360" s="86"/>
      <c r="D2360" s="309"/>
      <c r="E2360" s="178"/>
      <c r="F2360" s="225"/>
      <c r="G2360" s="287"/>
      <c r="H2360" s="167"/>
      <c r="I2360" s="142"/>
      <c r="J2360" s="590"/>
      <c r="K2360" s="350"/>
      <c r="L2360" s="201"/>
      <c r="M2360" s="201"/>
      <c r="N2360" s="744"/>
    </row>
    <row r="2361" spans="1:14" s="107" customFormat="1" ht="13.5" customHeight="1">
      <c r="A2361" s="253"/>
      <c r="B2361" s="270"/>
      <c r="C2361" s="253"/>
      <c r="D2361" s="321"/>
      <c r="E2361" s="321"/>
      <c r="F2361" s="234"/>
      <c r="G2361" s="234"/>
      <c r="H2361" s="327"/>
      <c r="I2361" s="227" t="s">
        <v>1773</v>
      </c>
      <c r="J2361" s="591"/>
      <c r="K2361" s="351">
        <f>SUM(K2357:K2360)</f>
        <v>14216</v>
      </c>
      <c r="L2361" s="345">
        <f>SUM(L2359:L2360)</f>
        <v>18930</v>
      </c>
      <c r="M2361" s="345">
        <f>SUM(M2359:M2360)</f>
        <v>18930</v>
      </c>
      <c r="N2361" s="736">
        <f>M2361/L2361*100</f>
        <v>100</v>
      </c>
    </row>
    <row r="2362" spans="1:14" ht="9" customHeight="1">
      <c r="A2362" s="253"/>
      <c r="B2362" s="270"/>
      <c r="C2362" s="86"/>
      <c r="D2362" s="309"/>
      <c r="E2362" s="178"/>
      <c r="F2362" s="225"/>
      <c r="G2362" s="287"/>
      <c r="H2362" s="166"/>
      <c r="I2362" s="140"/>
      <c r="J2362" s="587"/>
      <c r="K2362" s="349"/>
      <c r="L2362" s="349"/>
      <c r="M2362" s="349"/>
      <c r="N2362" s="754"/>
    </row>
    <row r="2363" spans="1:14" ht="15" customHeight="1">
      <c r="A2363" s="253">
        <v>197</v>
      </c>
      <c r="B2363" s="270"/>
      <c r="C2363" s="86">
        <v>2</v>
      </c>
      <c r="D2363" s="309"/>
      <c r="E2363" s="178"/>
      <c r="F2363" s="225" t="s">
        <v>1221</v>
      </c>
      <c r="G2363" s="287"/>
      <c r="H2363" s="167"/>
      <c r="I2363" s="139"/>
      <c r="J2363" s="575"/>
      <c r="K2363" s="342"/>
      <c r="L2363" s="342"/>
      <c r="M2363" s="342"/>
      <c r="N2363" s="742"/>
    </row>
    <row r="2364" spans="1:14" ht="15" customHeight="1">
      <c r="A2364" s="253"/>
      <c r="B2364" s="270"/>
      <c r="C2364" s="86"/>
      <c r="D2364" s="309">
        <v>2</v>
      </c>
      <c r="E2364" s="178"/>
      <c r="F2364" s="225"/>
      <c r="G2364" s="287"/>
      <c r="H2364" s="167" t="s">
        <v>1771</v>
      </c>
      <c r="I2364" s="142"/>
      <c r="J2364" s="590"/>
      <c r="K2364" s="350"/>
      <c r="L2364" s="350"/>
      <c r="M2364" s="350"/>
      <c r="N2364" s="757"/>
    </row>
    <row r="2365" spans="1:14" ht="15" customHeight="1">
      <c r="A2365" s="253"/>
      <c r="B2365" s="270"/>
      <c r="C2365" s="86"/>
      <c r="D2365" s="309"/>
      <c r="E2365" s="178">
        <v>1</v>
      </c>
      <c r="F2365" s="225"/>
      <c r="G2365" s="287"/>
      <c r="H2365" s="167"/>
      <c r="I2365" s="142" t="s">
        <v>1772</v>
      </c>
      <c r="J2365" s="590"/>
      <c r="K2365" s="330">
        <v>800</v>
      </c>
      <c r="L2365" s="330">
        <v>2375</v>
      </c>
      <c r="M2365" s="330">
        <v>2375</v>
      </c>
      <c r="N2365" s="735">
        <f>M2365/L2365*100</f>
        <v>100</v>
      </c>
    </row>
    <row r="2366" spans="1:14" ht="10.5" customHeight="1">
      <c r="A2366" s="253"/>
      <c r="B2366" s="253"/>
      <c r="C2366" s="86"/>
      <c r="D2366" s="309"/>
      <c r="E2366" s="178"/>
      <c r="F2366" s="225"/>
      <c r="G2366" s="287"/>
      <c r="H2366" s="167"/>
      <c r="I2366" s="142"/>
      <c r="J2366" s="590"/>
      <c r="K2366" s="350"/>
      <c r="L2366" s="201"/>
      <c r="M2366" s="201"/>
      <c r="N2366" s="744"/>
    </row>
    <row r="2367" spans="1:14" s="107" customFormat="1" ht="15" customHeight="1">
      <c r="A2367" s="253"/>
      <c r="B2367" s="270"/>
      <c r="C2367" s="253"/>
      <c r="D2367" s="321"/>
      <c r="E2367" s="321"/>
      <c r="F2367" s="234"/>
      <c r="G2367" s="234"/>
      <c r="H2367" s="327"/>
      <c r="I2367" s="227" t="s">
        <v>1773</v>
      </c>
      <c r="J2367" s="591"/>
      <c r="K2367" s="351">
        <f>SUM(K2363:K2366)</f>
        <v>800</v>
      </c>
      <c r="L2367" s="345">
        <f>SUM(L2365:L2366)</f>
        <v>2375</v>
      </c>
      <c r="M2367" s="345">
        <f>SUM(M2365:M2366)</f>
        <v>2375</v>
      </c>
      <c r="N2367" s="736">
        <f>M2367/L2367*100</f>
        <v>100</v>
      </c>
    </row>
    <row r="2368" spans="1:14" ht="9" customHeight="1">
      <c r="A2368" s="253"/>
      <c r="B2368" s="270"/>
      <c r="C2368" s="86"/>
      <c r="D2368" s="309"/>
      <c r="E2368" s="178"/>
      <c r="F2368" s="225"/>
      <c r="G2368" s="287"/>
      <c r="H2368" s="166"/>
      <c r="I2368" s="140"/>
      <c r="J2368" s="587"/>
      <c r="K2368" s="349"/>
      <c r="L2368" s="349"/>
      <c r="M2368" s="349"/>
      <c r="N2368" s="754"/>
    </row>
    <row r="2369" spans="1:14" ht="15" customHeight="1">
      <c r="A2369" s="253">
        <v>198</v>
      </c>
      <c r="B2369" s="270"/>
      <c r="C2369" s="86">
        <v>1</v>
      </c>
      <c r="D2369" s="309"/>
      <c r="E2369" s="178"/>
      <c r="F2369" s="225" t="s">
        <v>1222</v>
      </c>
      <c r="G2369" s="287"/>
      <c r="H2369" s="167"/>
      <c r="I2369" s="139"/>
      <c r="J2369" s="575"/>
      <c r="K2369" s="342"/>
      <c r="L2369" s="342"/>
      <c r="M2369" s="342"/>
      <c r="N2369" s="742"/>
    </row>
    <row r="2370" spans="1:14" ht="15" customHeight="1">
      <c r="A2370" s="253"/>
      <c r="B2370" s="270"/>
      <c r="C2370" s="86"/>
      <c r="D2370" s="309">
        <v>2</v>
      </c>
      <c r="E2370" s="178"/>
      <c r="F2370" s="225"/>
      <c r="G2370" s="287"/>
      <c r="H2370" s="167" t="s">
        <v>1771</v>
      </c>
      <c r="I2370" s="142"/>
      <c r="J2370" s="590"/>
      <c r="K2370" s="350"/>
      <c r="L2370" s="350"/>
      <c r="M2370" s="350"/>
      <c r="N2370" s="757"/>
    </row>
    <row r="2371" spans="1:14" ht="15" customHeight="1">
      <c r="A2371" s="253"/>
      <c r="B2371" s="270"/>
      <c r="C2371" s="86"/>
      <c r="D2371" s="309"/>
      <c r="E2371" s="178">
        <v>1</v>
      </c>
      <c r="F2371" s="225"/>
      <c r="G2371" s="287"/>
      <c r="H2371" s="167"/>
      <c r="I2371" s="142" t="s">
        <v>1772</v>
      </c>
      <c r="J2371" s="590"/>
      <c r="K2371" s="330">
        <v>30000</v>
      </c>
      <c r="L2371" s="590">
        <v>31896</v>
      </c>
      <c r="M2371" s="330">
        <v>31895</v>
      </c>
      <c r="N2371" s="735">
        <f>M2371/L2371*100</f>
        <v>99.99686481063456</v>
      </c>
    </row>
    <row r="2372" spans="1:14" ht="18" customHeight="1">
      <c r="A2372" s="253"/>
      <c r="B2372" s="253"/>
      <c r="C2372" s="86"/>
      <c r="D2372" s="309"/>
      <c r="E2372" s="178"/>
      <c r="F2372" s="225"/>
      <c r="G2372" s="287"/>
      <c r="H2372" s="167"/>
      <c r="I2372" s="142"/>
      <c r="J2372" s="590"/>
      <c r="K2372" s="350"/>
      <c r="L2372" s="201"/>
      <c r="M2372" s="201"/>
      <c r="N2372" s="744"/>
    </row>
    <row r="2373" spans="1:14" s="107" customFormat="1" ht="20.25" customHeight="1">
      <c r="A2373" s="253"/>
      <c r="B2373" s="270"/>
      <c r="C2373" s="253"/>
      <c r="D2373" s="309"/>
      <c r="E2373" s="321"/>
      <c r="F2373" s="234"/>
      <c r="G2373" s="234"/>
      <c r="H2373" s="327"/>
      <c r="I2373" s="227" t="s">
        <v>1773</v>
      </c>
      <c r="J2373" s="591"/>
      <c r="K2373" s="351">
        <f>SUM(K2369:K2372)</f>
        <v>30000</v>
      </c>
      <c r="L2373" s="345">
        <f>SUM(L2371:L2372)</f>
        <v>31896</v>
      </c>
      <c r="M2373" s="345">
        <f>SUM(M2371:M2372)</f>
        <v>31895</v>
      </c>
      <c r="N2373" s="736">
        <f>M2373/L2373*100</f>
        <v>99.99686481063456</v>
      </c>
    </row>
    <row r="2374" spans="1:14" ht="8.25" customHeight="1">
      <c r="A2374" s="253"/>
      <c r="B2374" s="270"/>
      <c r="C2374" s="86"/>
      <c r="D2374" s="321"/>
      <c r="E2374" s="178"/>
      <c r="F2374" s="225"/>
      <c r="G2374" s="287"/>
      <c r="H2374" s="166"/>
      <c r="I2374" s="140"/>
      <c r="J2374" s="587"/>
      <c r="K2374" s="349"/>
      <c r="L2374" s="349"/>
      <c r="M2374" s="349"/>
      <c r="N2374" s="754"/>
    </row>
    <row r="2375" spans="1:14" ht="15" customHeight="1">
      <c r="A2375" s="253">
        <v>199</v>
      </c>
      <c r="B2375" s="270"/>
      <c r="C2375" s="86">
        <v>1</v>
      </c>
      <c r="D2375" s="309"/>
      <c r="E2375" s="178"/>
      <c r="F2375" s="225" t="s">
        <v>1223</v>
      </c>
      <c r="G2375" s="287"/>
      <c r="H2375" s="167"/>
      <c r="I2375" s="139"/>
      <c r="J2375" s="575"/>
      <c r="K2375" s="342"/>
      <c r="L2375" s="342"/>
      <c r="M2375" s="342"/>
      <c r="N2375" s="742"/>
    </row>
    <row r="2376" spans="1:14" ht="15" customHeight="1">
      <c r="A2376" s="253"/>
      <c r="B2376" s="270"/>
      <c r="C2376" s="86"/>
      <c r="D2376" s="309">
        <v>2</v>
      </c>
      <c r="E2376" s="178"/>
      <c r="F2376" s="225"/>
      <c r="G2376" s="287"/>
      <c r="H2376" s="167" t="s">
        <v>1771</v>
      </c>
      <c r="I2376" s="142"/>
      <c r="J2376" s="590"/>
      <c r="K2376" s="350"/>
      <c r="L2376" s="350"/>
      <c r="M2376" s="350"/>
      <c r="N2376" s="757"/>
    </row>
    <row r="2377" spans="1:14" ht="15" customHeight="1">
      <c r="A2377" s="253"/>
      <c r="B2377" s="270"/>
      <c r="C2377" s="86"/>
      <c r="E2377" s="178">
        <v>1</v>
      </c>
      <c r="F2377" s="225"/>
      <c r="G2377" s="287"/>
      <c r="H2377" s="167"/>
      <c r="I2377" s="142" t="s">
        <v>1772</v>
      </c>
      <c r="J2377" s="590"/>
      <c r="K2377" s="330">
        <v>1513</v>
      </c>
      <c r="L2377" s="330">
        <v>873</v>
      </c>
      <c r="M2377" s="330"/>
      <c r="N2377" s="735"/>
    </row>
    <row r="2378" spans="1:14" ht="15" customHeight="1">
      <c r="A2378" s="253"/>
      <c r="B2378" s="270"/>
      <c r="C2378" s="86"/>
      <c r="D2378" s="309"/>
      <c r="E2378" s="178">
        <v>3</v>
      </c>
      <c r="F2378" s="225"/>
      <c r="G2378" s="287"/>
      <c r="H2378" s="167"/>
      <c r="I2378" s="142" t="s">
        <v>1894</v>
      </c>
      <c r="J2378" s="590"/>
      <c r="K2378" s="330">
        <v>1747</v>
      </c>
      <c r="L2378" s="330">
        <v>1747</v>
      </c>
      <c r="M2378" s="330">
        <v>1747</v>
      </c>
      <c r="N2378" s="735">
        <f>M2378/L2378*100</f>
        <v>100</v>
      </c>
    </row>
    <row r="2379" spans="1:14" ht="6" customHeight="1">
      <c r="A2379" s="253"/>
      <c r="B2379" s="253"/>
      <c r="C2379" s="86"/>
      <c r="D2379" s="309"/>
      <c r="E2379" s="178"/>
      <c r="F2379" s="225"/>
      <c r="G2379" s="287"/>
      <c r="H2379" s="167"/>
      <c r="I2379" s="142"/>
      <c r="J2379" s="590"/>
      <c r="K2379" s="350"/>
      <c r="L2379" s="201"/>
      <c r="M2379" s="201"/>
      <c r="N2379" s="744"/>
    </row>
    <row r="2380" spans="1:14" s="107" customFormat="1" ht="15" customHeight="1">
      <c r="A2380" s="253"/>
      <c r="B2380" s="270"/>
      <c r="C2380" s="253"/>
      <c r="D2380" s="321"/>
      <c r="E2380" s="321"/>
      <c r="F2380" s="234"/>
      <c r="G2380" s="234"/>
      <c r="H2380" s="327"/>
      <c r="I2380" s="227" t="s">
        <v>1773</v>
      </c>
      <c r="J2380" s="591"/>
      <c r="K2380" s="351">
        <f>SUM(K2375:K2379)</f>
        <v>3260</v>
      </c>
      <c r="L2380" s="345">
        <f>SUM(L2377:L2379)</f>
        <v>2620</v>
      </c>
      <c r="M2380" s="345">
        <f>SUM(M2377:M2379)</f>
        <v>1747</v>
      </c>
      <c r="N2380" s="736">
        <f>M2380/L2380*100</f>
        <v>66.6793893129771</v>
      </c>
    </row>
    <row r="2381" spans="1:14" ht="6" customHeight="1">
      <c r="A2381" s="253"/>
      <c r="B2381" s="253"/>
      <c r="C2381" s="86"/>
      <c r="D2381" s="309"/>
      <c r="E2381" s="178"/>
      <c r="F2381" s="225"/>
      <c r="G2381" s="287"/>
      <c r="H2381" s="166"/>
      <c r="I2381" s="140"/>
      <c r="J2381" s="587"/>
      <c r="K2381" s="349"/>
      <c r="L2381" s="349"/>
      <c r="M2381" s="349"/>
      <c r="N2381" s="754"/>
    </row>
    <row r="2382" spans="1:14" s="107" customFormat="1" ht="28.5" customHeight="1">
      <c r="A2382" s="253">
        <v>200</v>
      </c>
      <c r="B2382" s="270"/>
      <c r="C2382" s="253">
        <v>1</v>
      </c>
      <c r="D2382" s="309"/>
      <c r="E2382" s="321"/>
      <c r="F2382" s="935" t="s">
        <v>1224</v>
      </c>
      <c r="G2382" s="936"/>
      <c r="H2382" s="936"/>
      <c r="I2382" s="936"/>
      <c r="J2382" s="592"/>
      <c r="K2382" s="353"/>
      <c r="L2382" s="353"/>
      <c r="M2382" s="353"/>
      <c r="N2382" s="742"/>
    </row>
    <row r="2383" spans="1:14" ht="15" customHeight="1">
      <c r="A2383" s="253"/>
      <c r="B2383" s="270"/>
      <c r="C2383" s="86"/>
      <c r="D2383" s="309">
        <v>2</v>
      </c>
      <c r="E2383" s="178"/>
      <c r="F2383" s="225"/>
      <c r="G2383" s="287"/>
      <c r="H2383" s="167" t="s">
        <v>1771</v>
      </c>
      <c r="I2383" s="142"/>
      <c r="J2383" s="590"/>
      <c r="K2383" s="350"/>
      <c r="L2383" s="350"/>
      <c r="M2383" s="350"/>
      <c r="N2383" s="757"/>
    </row>
    <row r="2384" spans="1:14" ht="15" customHeight="1">
      <c r="A2384" s="253"/>
      <c r="B2384" s="270"/>
      <c r="C2384" s="86"/>
      <c r="D2384" s="309"/>
      <c r="E2384" s="178">
        <v>1</v>
      </c>
      <c r="F2384" s="225"/>
      <c r="G2384" s="287"/>
      <c r="H2384" s="167"/>
      <c r="I2384" s="142" t="s">
        <v>1772</v>
      </c>
      <c r="J2384" s="590"/>
      <c r="K2384" s="330">
        <v>3106</v>
      </c>
      <c r="L2384" s="330"/>
      <c r="M2384" s="330"/>
      <c r="N2384" s="735"/>
    </row>
    <row r="2385" spans="1:14" ht="4.5" customHeight="1">
      <c r="A2385" s="253"/>
      <c r="B2385" s="253"/>
      <c r="C2385" s="86"/>
      <c r="D2385" s="309"/>
      <c r="E2385" s="178"/>
      <c r="F2385" s="225"/>
      <c r="G2385" s="287"/>
      <c r="H2385" s="167"/>
      <c r="I2385" s="142"/>
      <c r="J2385" s="590"/>
      <c r="K2385" s="350"/>
      <c r="L2385" s="201"/>
      <c r="M2385" s="201"/>
      <c r="N2385" s="744"/>
    </row>
    <row r="2386" spans="1:14" s="107" customFormat="1" ht="15" customHeight="1">
      <c r="A2386" s="253"/>
      <c r="B2386" s="270"/>
      <c r="C2386" s="253"/>
      <c r="D2386" s="321"/>
      <c r="E2386" s="321"/>
      <c r="F2386" s="234"/>
      <c r="G2386" s="234"/>
      <c r="H2386" s="327"/>
      <c r="I2386" s="227" t="s">
        <v>1773</v>
      </c>
      <c r="J2386" s="591"/>
      <c r="K2386" s="351">
        <f>SUM(K2382:K2385)</f>
        <v>3106</v>
      </c>
      <c r="L2386" s="345"/>
      <c r="M2386" s="345"/>
      <c r="N2386" s="746"/>
    </row>
    <row r="2387" spans="1:14" ht="6" customHeight="1">
      <c r="A2387" s="253"/>
      <c r="B2387" s="270"/>
      <c r="C2387" s="86"/>
      <c r="D2387" s="309"/>
      <c r="E2387" s="178"/>
      <c r="F2387" s="225"/>
      <c r="G2387" s="287"/>
      <c r="H2387" s="166"/>
      <c r="I2387" s="140"/>
      <c r="J2387" s="587"/>
      <c r="K2387" s="349"/>
      <c r="L2387" s="349"/>
      <c r="M2387" s="349"/>
      <c r="N2387" s="754"/>
    </row>
    <row r="2388" spans="1:14" ht="15" customHeight="1">
      <c r="A2388" s="253">
        <v>201</v>
      </c>
      <c r="B2388" s="270"/>
      <c r="C2388" s="86">
        <v>1</v>
      </c>
      <c r="D2388" s="309"/>
      <c r="E2388" s="178"/>
      <c r="F2388" s="225" t="s">
        <v>1225</v>
      </c>
      <c r="G2388" s="287"/>
      <c r="H2388" s="167"/>
      <c r="I2388" s="139"/>
      <c r="J2388" s="575"/>
      <c r="K2388" s="342"/>
      <c r="L2388" s="342"/>
      <c r="M2388" s="342"/>
      <c r="N2388" s="742"/>
    </row>
    <row r="2389" spans="1:14" ht="15" customHeight="1">
      <c r="A2389" s="253"/>
      <c r="B2389" s="270"/>
      <c r="C2389" s="86"/>
      <c r="D2389" s="309">
        <v>2</v>
      </c>
      <c r="E2389" s="178"/>
      <c r="F2389" s="225"/>
      <c r="G2389" s="287"/>
      <c r="H2389" s="167" t="s">
        <v>1771</v>
      </c>
      <c r="I2389" s="142"/>
      <c r="J2389" s="590"/>
      <c r="K2389" s="350"/>
      <c r="L2389" s="350"/>
      <c r="M2389" s="350"/>
      <c r="N2389" s="757"/>
    </row>
    <row r="2390" spans="1:14" ht="15" customHeight="1">
      <c r="A2390" s="253"/>
      <c r="B2390" s="270"/>
      <c r="C2390" s="86"/>
      <c r="D2390" s="309"/>
      <c r="E2390" s="178">
        <v>1</v>
      </c>
      <c r="F2390" s="225"/>
      <c r="G2390" s="287"/>
      <c r="H2390" s="167"/>
      <c r="I2390" s="142" t="s">
        <v>1772</v>
      </c>
      <c r="J2390" s="590"/>
      <c r="K2390" s="330">
        <v>22001</v>
      </c>
      <c r="L2390" s="330">
        <v>22001</v>
      </c>
      <c r="M2390" s="330">
        <v>6236</v>
      </c>
      <c r="N2390" s="735">
        <f>M2390/L2390*100</f>
        <v>28.344166174264807</v>
      </c>
    </row>
    <row r="2391" spans="1:14" ht="5.25" customHeight="1">
      <c r="A2391" s="253"/>
      <c r="B2391" s="253"/>
      <c r="C2391" s="86"/>
      <c r="D2391" s="309"/>
      <c r="E2391" s="178"/>
      <c r="F2391" s="225"/>
      <c r="G2391" s="287"/>
      <c r="H2391" s="167"/>
      <c r="I2391" s="142"/>
      <c r="J2391" s="590"/>
      <c r="K2391" s="350"/>
      <c r="L2391" s="201"/>
      <c r="M2391" s="201"/>
      <c r="N2391" s="744"/>
    </row>
    <row r="2392" spans="1:14" s="107" customFormat="1" ht="15" customHeight="1">
      <c r="A2392" s="253"/>
      <c r="B2392" s="270"/>
      <c r="C2392" s="253"/>
      <c r="D2392" s="321"/>
      <c r="E2392" s="321"/>
      <c r="F2392" s="234"/>
      <c r="G2392" s="234"/>
      <c r="H2392" s="327"/>
      <c r="I2392" s="227" t="s">
        <v>1773</v>
      </c>
      <c r="J2392" s="591"/>
      <c r="K2392" s="351">
        <f>SUM(K2388:K2391)</f>
        <v>22001</v>
      </c>
      <c r="L2392" s="345">
        <f>SUM(L2390:L2391)</f>
        <v>22001</v>
      </c>
      <c r="M2392" s="345">
        <f>SUM(M2390:M2391)</f>
        <v>6236</v>
      </c>
      <c r="N2392" s="736">
        <f>M2392/L2392*100</f>
        <v>28.344166174264807</v>
      </c>
    </row>
    <row r="2393" spans="1:14" ht="3.75" customHeight="1">
      <c r="A2393" s="253"/>
      <c r="B2393" s="270"/>
      <c r="C2393" s="86"/>
      <c r="D2393" s="309"/>
      <c r="E2393" s="178"/>
      <c r="F2393" s="225"/>
      <c r="G2393" s="287"/>
      <c r="H2393" s="166"/>
      <c r="I2393" s="140"/>
      <c r="J2393" s="587"/>
      <c r="K2393" s="349"/>
      <c r="L2393" s="349"/>
      <c r="M2393" s="349"/>
      <c r="N2393" s="754"/>
    </row>
    <row r="2394" spans="1:14" ht="15" customHeight="1">
      <c r="A2394" s="253">
        <v>202</v>
      </c>
      <c r="B2394" s="270"/>
      <c r="C2394" s="86">
        <v>1</v>
      </c>
      <c r="D2394" s="309"/>
      <c r="E2394" s="178"/>
      <c r="F2394" s="225" t="s">
        <v>1226</v>
      </c>
      <c r="G2394" s="287"/>
      <c r="H2394" s="167"/>
      <c r="I2394" s="139"/>
      <c r="J2394" s="575"/>
      <c r="K2394" s="342"/>
      <c r="L2394" s="342"/>
      <c r="M2394" s="342"/>
      <c r="N2394" s="742"/>
    </row>
    <row r="2395" spans="1:14" ht="15" customHeight="1">
      <c r="A2395" s="253"/>
      <c r="B2395" s="270"/>
      <c r="C2395" s="86"/>
      <c r="D2395" s="309">
        <v>2</v>
      </c>
      <c r="E2395" s="178"/>
      <c r="F2395" s="225"/>
      <c r="G2395" s="287"/>
      <c r="H2395" s="167" t="s">
        <v>1771</v>
      </c>
      <c r="I2395" s="142"/>
      <c r="J2395" s="590"/>
      <c r="K2395" s="350"/>
      <c r="L2395" s="350"/>
      <c r="M2395" s="350"/>
      <c r="N2395" s="757"/>
    </row>
    <row r="2396" spans="1:14" ht="15" customHeight="1">
      <c r="A2396" s="253"/>
      <c r="B2396" s="270"/>
      <c r="C2396" s="86"/>
      <c r="D2396" s="309"/>
      <c r="E2396" s="178">
        <v>1</v>
      </c>
      <c r="F2396" s="225"/>
      <c r="G2396" s="287"/>
      <c r="H2396" s="167"/>
      <c r="I2396" s="142" t="s">
        <v>1772</v>
      </c>
      <c r="J2396" s="590"/>
      <c r="K2396" s="330">
        <v>3617</v>
      </c>
      <c r="L2396" s="330">
        <v>4305</v>
      </c>
      <c r="M2396" s="330">
        <v>3830</v>
      </c>
      <c r="N2396" s="735">
        <f>M2396/L2396*100</f>
        <v>88.96631823461092</v>
      </c>
    </row>
    <row r="2397" spans="1:14" ht="3.75" customHeight="1">
      <c r="A2397" s="253"/>
      <c r="B2397" s="253"/>
      <c r="C2397" s="86"/>
      <c r="D2397" s="309"/>
      <c r="E2397" s="178"/>
      <c r="F2397" s="225"/>
      <c r="G2397" s="287"/>
      <c r="H2397" s="167"/>
      <c r="I2397" s="142"/>
      <c r="J2397" s="590"/>
      <c r="K2397" s="350"/>
      <c r="L2397" s="201"/>
      <c r="M2397" s="201"/>
      <c r="N2397" s="744"/>
    </row>
    <row r="2398" spans="1:14" s="107" customFormat="1" ht="15" customHeight="1">
      <c r="A2398" s="253"/>
      <c r="B2398" s="270"/>
      <c r="C2398" s="253"/>
      <c r="D2398" s="321"/>
      <c r="E2398" s="321"/>
      <c r="F2398" s="234"/>
      <c r="G2398" s="234"/>
      <c r="H2398" s="327"/>
      <c r="I2398" s="227" t="s">
        <v>1773</v>
      </c>
      <c r="J2398" s="591"/>
      <c r="K2398" s="351">
        <f>SUM(K2394:K2397)</f>
        <v>3617</v>
      </c>
      <c r="L2398" s="345">
        <f>SUM(L2396:L2397)</f>
        <v>4305</v>
      </c>
      <c r="M2398" s="345">
        <f>SUM(M2396:M2397)</f>
        <v>3830</v>
      </c>
      <c r="N2398" s="736">
        <f>M2398/L2398*100</f>
        <v>88.96631823461092</v>
      </c>
    </row>
    <row r="2399" spans="1:14" ht="4.5" customHeight="1">
      <c r="A2399" s="253"/>
      <c r="B2399" s="270"/>
      <c r="C2399" s="86"/>
      <c r="D2399" s="309"/>
      <c r="E2399" s="178"/>
      <c r="F2399" s="225"/>
      <c r="G2399" s="287"/>
      <c r="H2399" s="166"/>
      <c r="I2399" s="140"/>
      <c r="J2399" s="587"/>
      <c r="K2399" s="349"/>
      <c r="L2399" s="349"/>
      <c r="M2399" s="349"/>
      <c r="N2399" s="754"/>
    </row>
    <row r="2400" spans="1:14" ht="15" customHeight="1">
      <c r="A2400" s="253">
        <v>203</v>
      </c>
      <c r="B2400" s="270"/>
      <c r="C2400" s="86">
        <v>2</v>
      </c>
      <c r="D2400" s="309"/>
      <c r="E2400" s="178"/>
      <c r="F2400" s="225" t="s">
        <v>1227</v>
      </c>
      <c r="G2400" s="287"/>
      <c r="H2400" s="167"/>
      <c r="I2400" s="139"/>
      <c r="J2400" s="575"/>
      <c r="K2400" s="342"/>
      <c r="L2400" s="342"/>
      <c r="M2400" s="342"/>
      <c r="N2400" s="742"/>
    </row>
    <row r="2401" spans="1:14" ht="15" customHeight="1">
      <c r="A2401" s="253"/>
      <c r="B2401" s="270"/>
      <c r="C2401" s="86"/>
      <c r="D2401" s="309">
        <v>2</v>
      </c>
      <c r="E2401" s="178"/>
      <c r="F2401" s="225"/>
      <c r="G2401" s="287"/>
      <c r="H2401" s="167" t="s">
        <v>1771</v>
      </c>
      <c r="I2401" s="142"/>
      <c r="J2401" s="590"/>
      <c r="K2401" s="350"/>
      <c r="L2401" s="350"/>
      <c r="M2401" s="350"/>
      <c r="N2401" s="757"/>
    </row>
    <row r="2402" spans="1:14" ht="15" customHeight="1">
      <c r="A2402" s="253"/>
      <c r="B2402" s="270"/>
      <c r="C2402" s="86"/>
      <c r="D2402" s="309"/>
      <c r="E2402" s="178">
        <v>1</v>
      </c>
      <c r="F2402" s="225"/>
      <c r="G2402" s="287"/>
      <c r="H2402" s="167"/>
      <c r="I2402" s="142" t="s">
        <v>1772</v>
      </c>
      <c r="J2402" s="590"/>
      <c r="K2402" s="330">
        <v>1912</v>
      </c>
      <c r="L2402" s="330">
        <v>5221</v>
      </c>
      <c r="M2402" s="330">
        <v>2</v>
      </c>
      <c r="N2402" s="735">
        <f>M2402/L2402*100</f>
        <v>0.03830683777054204</v>
      </c>
    </row>
    <row r="2403" spans="1:14" ht="6" customHeight="1">
      <c r="A2403" s="253"/>
      <c r="B2403" s="253"/>
      <c r="C2403" s="86"/>
      <c r="D2403" s="309"/>
      <c r="E2403" s="178"/>
      <c r="F2403" s="225"/>
      <c r="G2403" s="287"/>
      <c r="H2403" s="167"/>
      <c r="I2403" s="142"/>
      <c r="J2403" s="590"/>
      <c r="K2403" s="350"/>
      <c r="L2403" s="201"/>
      <c r="M2403" s="201"/>
      <c r="N2403" s="744"/>
    </row>
    <row r="2404" spans="1:14" s="107" customFormat="1" ht="15" customHeight="1">
      <c r="A2404" s="253"/>
      <c r="B2404" s="270"/>
      <c r="C2404" s="253"/>
      <c r="D2404" s="321"/>
      <c r="E2404" s="321"/>
      <c r="F2404" s="234"/>
      <c r="G2404" s="234"/>
      <c r="H2404" s="327"/>
      <c r="I2404" s="227" t="s">
        <v>1773</v>
      </c>
      <c r="J2404" s="591"/>
      <c r="K2404" s="351">
        <f>SUM(K2400:K2403)</f>
        <v>1912</v>
      </c>
      <c r="L2404" s="345">
        <f>SUM(L2402:L2403)</f>
        <v>5221</v>
      </c>
      <c r="M2404" s="345">
        <f>SUM(M2402:M2403)</f>
        <v>2</v>
      </c>
      <c r="N2404" s="736">
        <f>M2404/L2404*100</f>
        <v>0.03830683777054204</v>
      </c>
    </row>
    <row r="2405" spans="1:14" ht="15" customHeight="1" hidden="1">
      <c r="A2405" s="253"/>
      <c r="B2405" s="270"/>
      <c r="C2405" s="86"/>
      <c r="D2405" s="309"/>
      <c r="E2405" s="178"/>
      <c r="F2405" s="225"/>
      <c r="G2405" s="287"/>
      <c r="H2405" s="166"/>
      <c r="I2405" s="140"/>
      <c r="J2405" s="587"/>
      <c r="K2405" s="349"/>
      <c r="L2405" s="349"/>
      <c r="M2405" s="349"/>
      <c r="N2405" s="754"/>
    </row>
    <row r="2406" spans="1:14" ht="15" customHeight="1">
      <c r="A2406" s="253">
        <v>204</v>
      </c>
      <c r="B2406" s="270"/>
      <c r="C2406" s="86">
        <v>1</v>
      </c>
      <c r="D2406" s="309"/>
      <c r="E2406" s="178"/>
      <c r="F2406" s="225" t="s">
        <v>1228</v>
      </c>
      <c r="G2406" s="287"/>
      <c r="H2406" s="167"/>
      <c r="I2406" s="139"/>
      <c r="J2406" s="575"/>
      <c r="K2406" s="342"/>
      <c r="L2406" s="342"/>
      <c r="M2406" s="342"/>
      <c r="N2406" s="742"/>
    </row>
    <row r="2407" spans="1:14" ht="15" customHeight="1">
      <c r="A2407" s="253"/>
      <c r="B2407" s="270"/>
      <c r="C2407" s="86"/>
      <c r="D2407" s="309">
        <v>2</v>
      </c>
      <c r="E2407" s="178"/>
      <c r="F2407" s="225"/>
      <c r="G2407" s="287"/>
      <c r="H2407" s="167" t="s">
        <v>1771</v>
      </c>
      <c r="I2407" s="142"/>
      <c r="J2407" s="590"/>
      <c r="K2407" s="350"/>
      <c r="L2407" s="350"/>
      <c r="M2407" s="350"/>
      <c r="N2407" s="757"/>
    </row>
    <row r="2408" spans="1:14" ht="15" customHeight="1">
      <c r="A2408" s="253"/>
      <c r="B2408" s="270"/>
      <c r="C2408" s="86"/>
      <c r="D2408" s="309"/>
      <c r="E2408" s="178">
        <v>1</v>
      </c>
      <c r="F2408" s="225"/>
      <c r="G2408" s="287"/>
      <c r="H2408" s="167"/>
      <c r="I2408" s="142" t="s">
        <v>1772</v>
      </c>
      <c r="J2408" s="590"/>
      <c r="K2408" s="330">
        <v>3748</v>
      </c>
      <c r="L2408" s="330">
        <v>1423</v>
      </c>
      <c r="M2408" s="330">
        <v>1046</v>
      </c>
      <c r="N2408" s="735">
        <f>M2408/L2408*100</f>
        <v>73.50667603654252</v>
      </c>
    </row>
    <row r="2409" spans="1:14" ht="15" customHeight="1">
      <c r="A2409" s="253"/>
      <c r="B2409" s="270"/>
      <c r="C2409" s="86"/>
      <c r="D2409" s="309"/>
      <c r="E2409" s="178">
        <v>3</v>
      </c>
      <c r="F2409" s="225"/>
      <c r="G2409" s="287"/>
      <c r="H2409" s="167"/>
      <c r="I2409" s="142" t="s">
        <v>1894</v>
      </c>
      <c r="J2409" s="590"/>
      <c r="K2409" s="330"/>
      <c r="L2409" s="330">
        <v>2700</v>
      </c>
      <c r="M2409" s="330">
        <v>2700</v>
      </c>
      <c r="N2409" s="735">
        <f>M2409/L2409*100</f>
        <v>100</v>
      </c>
    </row>
    <row r="2410" spans="1:14" ht="9.75" customHeight="1">
      <c r="A2410" s="253"/>
      <c r="B2410" s="253"/>
      <c r="C2410" s="86"/>
      <c r="D2410" s="309"/>
      <c r="E2410" s="178"/>
      <c r="F2410" s="225"/>
      <c r="G2410" s="287"/>
      <c r="H2410" s="167"/>
      <c r="I2410" s="142"/>
      <c r="J2410" s="590"/>
      <c r="K2410" s="350"/>
      <c r="L2410" s="201"/>
      <c r="M2410" s="201"/>
      <c r="N2410" s="744"/>
    </row>
    <row r="2411" spans="1:14" s="107" customFormat="1" ht="15" customHeight="1">
      <c r="A2411" s="253"/>
      <c r="B2411" s="270"/>
      <c r="C2411" s="253"/>
      <c r="D2411" s="321"/>
      <c r="E2411" s="321"/>
      <c r="F2411" s="234"/>
      <c r="G2411" s="234"/>
      <c r="H2411" s="327"/>
      <c r="I2411" s="227" t="s">
        <v>1773</v>
      </c>
      <c r="J2411" s="591"/>
      <c r="K2411" s="351">
        <f>SUM(K2406:K2410)</f>
        <v>3748</v>
      </c>
      <c r="L2411" s="345">
        <f>SUM(L2408:L2410)</f>
        <v>4123</v>
      </c>
      <c r="M2411" s="345">
        <f>SUM(M2408:M2410)</f>
        <v>3746</v>
      </c>
      <c r="N2411" s="736">
        <f>M2411/L2411*100</f>
        <v>90.85617268978898</v>
      </c>
    </row>
    <row r="2412" spans="1:14" ht="9" customHeight="1">
      <c r="A2412" s="253"/>
      <c r="B2412" s="270"/>
      <c r="C2412" s="86"/>
      <c r="D2412" s="309"/>
      <c r="E2412" s="178"/>
      <c r="F2412" s="225"/>
      <c r="G2412" s="287"/>
      <c r="H2412" s="166"/>
      <c r="I2412" s="140"/>
      <c r="J2412" s="587"/>
      <c r="K2412" s="349"/>
      <c r="L2412" s="349"/>
      <c r="M2412" s="349"/>
      <c r="N2412" s="754"/>
    </row>
    <row r="2413" spans="1:14" ht="15" customHeight="1">
      <c r="A2413" s="253">
        <v>205</v>
      </c>
      <c r="B2413" s="270"/>
      <c r="C2413" s="86">
        <v>2</v>
      </c>
      <c r="D2413" s="309"/>
      <c r="E2413" s="178"/>
      <c r="F2413" s="225" t="s">
        <v>1229</v>
      </c>
      <c r="G2413" s="287"/>
      <c r="H2413" s="167"/>
      <c r="I2413" s="139"/>
      <c r="J2413" s="575"/>
      <c r="K2413" s="342"/>
      <c r="L2413" s="342"/>
      <c r="M2413" s="342"/>
      <c r="N2413" s="742"/>
    </row>
    <row r="2414" spans="1:14" ht="15" customHeight="1">
      <c r="A2414" s="253"/>
      <c r="B2414" s="270"/>
      <c r="C2414" s="86"/>
      <c r="D2414" s="309">
        <v>2</v>
      </c>
      <c r="E2414" s="178"/>
      <c r="F2414" s="225"/>
      <c r="G2414" s="287"/>
      <c r="H2414" s="167" t="s">
        <v>1771</v>
      </c>
      <c r="I2414" s="142"/>
      <c r="J2414" s="590"/>
      <c r="K2414" s="350"/>
      <c r="L2414" s="350"/>
      <c r="M2414" s="350"/>
      <c r="N2414" s="757"/>
    </row>
    <row r="2415" spans="1:14" ht="15" customHeight="1">
      <c r="A2415" s="253"/>
      <c r="B2415" s="270"/>
      <c r="C2415" s="86"/>
      <c r="D2415" s="309"/>
      <c r="E2415" s="178">
        <v>1</v>
      </c>
      <c r="F2415" s="225"/>
      <c r="G2415" s="287"/>
      <c r="H2415" s="167"/>
      <c r="I2415" s="142" t="s">
        <v>1772</v>
      </c>
      <c r="J2415" s="590"/>
      <c r="K2415" s="330">
        <v>200</v>
      </c>
      <c r="L2415" s="330">
        <v>200</v>
      </c>
      <c r="M2415" s="330">
        <v>200</v>
      </c>
      <c r="N2415" s="735">
        <f>M2415/L2415*100</f>
        <v>100</v>
      </c>
    </row>
    <row r="2416" spans="1:14" ht="6.75" customHeight="1">
      <c r="A2416" s="253"/>
      <c r="B2416" s="253"/>
      <c r="C2416" s="86"/>
      <c r="D2416" s="309"/>
      <c r="E2416" s="178"/>
      <c r="F2416" s="225"/>
      <c r="G2416" s="287"/>
      <c r="H2416" s="167"/>
      <c r="I2416" s="142"/>
      <c r="J2416" s="590"/>
      <c r="K2416" s="350"/>
      <c r="L2416" s="201"/>
      <c r="M2416" s="201"/>
      <c r="N2416" s="744"/>
    </row>
    <row r="2417" spans="1:14" s="107" customFormat="1" ht="15" customHeight="1">
      <c r="A2417" s="253"/>
      <c r="B2417" s="270"/>
      <c r="C2417" s="253"/>
      <c r="D2417" s="321"/>
      <c r="E2417" s="321"/>
      <c r="F2417" s="234"/>
      <c r="G2417" s="234"/>
      <c r="H2417" s="327"/>
      <c r="I2417" s="227" t="s">
        <v>1773</v>
      </c>
      <c r="J2417" s="591"/>
      <c r="K2417" s="351">
        <f>SUM(K2413:K2416)</f>
        <v>200</v>
      </c>
      <c r="L2417" s="345">
        <f>SUM(L2415:L2416)</f>
        <v>200</v>
      </c>
      <c r="M2417" s="345">
        <f>SUM(M2415:M2416)</f>
        <v>200</v>
      </c>
      <c r="N2417" s="736">
        <f>M2417/L2417*100</f>
        <v>100</v>
      </c>
    </row>
    <row r="2418" spans="1:14" ht="6.75" customHeight="1">
      <c r="A2418" s="253"/>
      <c r="B2418" s="270"/>
      <c r="C2418" s="86"/>
      <c r="D2418" s="309"/>
      <c r="E2418" s="178"/>
      <c r="F2418" s="225"/>
      <c r="G2418" s="287"/>
      <c r="H2418" s="166"/>
      <c r="I2418" s="140"/>
      <c r="J2418" s="587"/>
      <c r="K2418" s="349"/>
      <c r="L2418" s="349"/>
      <c r="M2418" s="349"/>
      <c r="N2418" s="754"/>
    </row>
    <row r="2419" spans="1:14" ht="15" customHeight="1">
      <c r="A2419" s="253">
        <v>206</v>
      </c>
      <c r="B2419" s="270"/>
      <c r="C2419" s="86">
        <v>2</v>
      </c>
      <c r="D2419" s="309"/>
      <c r="E2419" s="178"/>
      <c r="F2419" s="225" t="s">
        <v>1230</v>
      </c>
      <c r="G2419" s="287"/>
      <c r="H2419" s="167"/>
      <c r="I2419" s="139"/>
      <c r="J2419" s="575"/>
      <c r="K2419" s="342"/>
      <c r="L2419" s="342"/>
      <c r="M2419" s="342"/>
      <c r="N2419" s="742"/>
    </row>
    <row r="2420" spans="1:14" ht="15" customHeight="1">
      <c r="A2420" s="253"/>
      <c r="B2420" s="270"/>
      <c r="C2420" s="86"/>
      <c r="D2420" s="309">
        <v>1</v>
      </c>
      <c r="E2420" s="178"/>
      <c r="F2420" s="225"/>
      <c r="G2420" s="287"/>
      <c r="H2420" s="167" t="s">
        <v>1761</v>
      </c>
      <c r="I2420" s="139"/>
      <c r="J2420" s="575"/>
      <c r="K2420" s="342"/>
      <c r="L2420" s="342"/>
      <c r="M2420" s="342"/>
      <c r="N2420" s="742"/>
    </row>
    <row r="2421" spans="1:14" ht="15" customHeight="1">
      <c r="A2421" s="253"/>
      <c r="B2421" s="270"/>
      <c r="C2421" s="86"/>
      <c r="D2421" s="309"/>
      <c r="E2421" s="178">
        <v>2</v>
      </c>
      <c r="F2421" s="225"/>
      <c r="G2421" s="287"/>
      <c r="H2421" s="167"/>
      <c r="I2421" s="139" t="s">
        <v>1763</v>
      </c>
      <c r="J2421" s="575"/>
      <c r="K2421" s="342"/>
      <c r="L2421" s="342">
        <v>295</v>
      </c>
      <c r="M2421" s="342">
        <v>295</v>
      </c>
      <c r="N2421" s="735">
        <f>M2421/L2421*100</f>
        <v>100</v>
      </c>
    </row>
    <row r="2422" spans="1:14" ht="15" customHeight="1">
      <c r="A2422" s="253"/>
      <c r="B2422" s="270"/>
      <c r="C2422" s="86"/>
      <c r="D2422" s="309">
        <v>2</v>
      </c>
      <c r="E2422" s="178"/>
      <c r="F2422" s="225"/>
      <c r="G2422" s="287"/>
      <c r="H2422" s="167" t="s">
        <v>1771</v>
      </c>
      <c r="I2422" s="142"/>
      <c r="J2422" s="590"/>
      <c r="K2422" s="350"/>
      <c r="L2422" s="350"/>
      <c r="M2422" s="350"/>
      <c r="N2422" s="757"/>
    </row>
    <row r="2423" spans="1:14" ht="15" customHeight="1">
      <c r="A2423" s="253"/>
      <c r="B2423" s="270"/>
      <c r="C2423" s="86"/>
      <c r="D2423" s="309"/>
      <c r="E2423" s="178">
        <v>1</v>
      </c>
      <c r="F2423" s="225"/>
      <c r="G2423" s="287"/>
      <c r="H2423" s="167"/>
      <c r="I2423" s="142" t="s">
        <v>1772</v>
      </c>
      <c r="J2423" s="590"/>
      <c r="K2423" s="330">
        <v>362</v>
      </c>
      <c r="L2423" s="330">
        <v>3341</v>
      </c>
      <c r="M2423" s="330">
        <v>3341</v>
      </c>
      <c r="N2423" s="735">
        <f>M2423/L2423*100</f>
        <v>100</v>
      </c>
    </row>
    <row r="2424" spans="1:14" ht="7.5" customHeight="1">
      <c r="A2424" s="253"/>
      <c r="B2424" s="253"/>
      <c r="C2424" s="86"/>
      <c r="D2424" s="309"/>
      <c r="E2424" s="178"/>
      <c r="F2424" s="225"/>
      <c r="G2424" s="287"/>
      <c r="H2424" s="167"/>
      <c r="I2424" s="142"/>
      <c r="J2424" s="590"/>
      <c r="K2424" s="350"/>
      <c r="L2424" s="201"/>
      <c r="M2424" s="201"/>
      <c r="N2424" s="744"/>
    </row>
    <row r="2425" spans="1:14" s="107" customFormat="1" ht="14.25" customHeight="1">
      <c r="A2425" s="253"/>
      <c r="B2425" s="270"/>
      <c r="C2425" s="253"/>
      <c r="D2425" s="321"/>
      <c r="E2425" s="321"/>
      <c r="F2425" s="234"/>
      <c r="G2425" s="234"/>
      <c r="H2425" s="327"/>
      <c r="I2425" s="227" t="s">
        <v>1773</v>
      </c>
      <c r="J2425" s="591"/>
      <c r="K2425" s="351">
        <f>SUM(K2419:K2424)</f>
        <v>362</v>
      </c>
      <c r="L2425" s="345">
        <f>SUM(L2421:L2424)</f>
        <v>3636</v>
      </c>
      <c r="M2425" s="345">
        <f>SUM(M2421:M2424)</f>
        <v>3636</v>
      </c>
      <c r="N2425" s="736">
        <f>M2425/L2425*100</f>
        <v>100</v>
      </c>
    </row>
    <row r="2426" spans="1:14" ht="9" customHeight="1">
      <c r="A2426" s="253"/>
      <c r="B2426" s="270"/>
      <c r="C2426" s="86"/>
      <c r="D2426" s="309"/>
      <c r="E2426" s="178"/>
      <c r="F2426" s="225"/>
      <c r="G2426" s="287"/>
      <c r="H2426" s="166"/>
      <c r="I2426" s="140"/>
      <c r="J2426" s="587"/>
      <c r="K2426" s="349"/>
      <c r="L2426" s="349"/>
      <c r="M2426" s="349"/>
      <c r="N2426" s="754"/>
    </row>
    <row r="2427" spans="1:14" ht="15" customHeight="1">
      <c r="A2427" s="253">
        <v>207</v>
      </c>
      <c r="B2427" s="270"/>
      <c r="C2427" s="86">
        <v>1</v>
      </c>
      <c r="D2427" s="309"/>
      <c r="E2427" s="178"/>
      <c r="F2427" s="225" t="s">
        <v>1231</v>
      </c>
      <c r="G2427" s="287"/>
      <c r="H2427" s="167"/>
      <c r="I2427" s="139"/>
      <c r="J2427" s="575"/>
      <c r="K2427" s="342"/>
      <c r="L2427" s="342"/>
      <c r="M2427" s="342"/>
      <c r="N2427" s="742"/>
    </row>
    <row r="2428" spans="1:14" ht="15" customHeight="1">
      <c r="A2428" s="253"/>
      <c r="B2428" s="270"/>
      <c r="C2428" s="86"/>
      <c r="D2428" s="309">
        <v>2</v>
      </c>
      <c r="E2428" s="178"/>
      <c r="F2428" s="225"/>
      <c r="G2428" s="287"/>
      <c r="H2428" s="167" t="s">
        <v>1771</v>
      </c>
      <c r="I2428" s="142"/>
      <c r="J2428" s="590"/>
      <c r="K2428" s="350"/>
      <c r="L2428" s="350"/>
      <c r="M2428" s="350"/>
      <c r="N2428" s="757"/>
    </row>
    <row r="2429" spans="1:14" ht="15" customHeight="1">
      <c r="A2429" s="253"/>
      <c r="B2429" s="270"/>
      <c r="C2429" s="86"/>
      <c r="D2429" s="309"/>
      <c r="E2429" s="178">
        <v>1</v>
      </c>
      <c r="F2429" s="225"/>
      <c r="G2429" s="287"/>
      <c r="H2429" s="167"/>
      <c r="I2429" s="142" t="s">
        <v>1772</v>
      </c>
      <c r="J2429" s="590"/>
      <c r="K2429" s="330">
        <v>292</v>
      </c>
      <c r="L2429" s="330">
        <v>292</v>
      </c>
      <c r="M2429" s="330">
        <v>292</v>
      </c>
      <c r="N2429" s="735">
        <f>M2429/L2429*100</f>
        <v>100</v>
      </c>
    </row>
    <row r="2430" spans="1:14" ht="5.25" customHeight="1">
      <c r="A2430" s="253"/>
      <c r="B2430" s="253"/>
      <c r="C2430" s="86"/>
      <c r="D2430" s="309"/>
      <c r="E2430" s="178"/>
      <c r="F2430" s="225"/>
      <c r="G2430" s="287"/>
      <c r="H2430" s="167"/>
      <c r="I2430" s="142"/>
      <c r="J2430" s="590"/>
      <c r="K2430" s="350"/>
      <c r="L2430" s="201"/>
      <c r="M2430" s="201"/>
      <c r="N2430" s="744"/>
    </row>
    <row r="2431" spans="1:14" s="107" customFormat="1" ht="15" customHeight="1">
      <c r="A2431" s="253"/>
      <c r="B2431" s="270"/>
      <c r="C2431" s="253"/>
      <c r="D2431" s="321"/>
      <c r="E2431" s="321"/>
      <c r="F2431" s="234"/>
      <c r="G2431" s="234"/>
      <c r="H2431" s="327"/>
      <c r="I2431" s="227" t="s">
        <v>1773</v>
      </c>
      <c r="J2431" s="591"/>
      <c r="K2431" s="351">
        <f>SUM(K2427:K2430)</f>
        <v>292</v>
      </c>
      <c r="L2431" s="345">
        <f>SUM(L2429:L2430)</f>
        <v>292</v>
      </c>
      <c r="M2431" s="345">
        <f>SUM(M2429:M2430)</f>
        <v>292</v>
      </c>
      <c r="N2431" s="736">
        <f>M2431/L2431*100</f>
        <v>100</v>
      </c>
    </row>
    <row r="2432" spans="1:14" ht="6.75" customHeight="1">
      <c r="A2432" s="253"/>
      <c r="B2432" s="270"/>
      <c r="C2432" s="86"/>
      <c r="D2432" s="309"/>
      <c r="E2432" s="178"/>
      <c r="F2432" s="225"/>
      <c r="G2432" s="287"/>
      <c r="H2432" s="166"/>
      <c r="I2432" s="140"/>
      <c r="J2432" s="587"/>
      <c r="K2432" s="349"/>
      <c r="L2432" s="349"/>
      <c r="M2432" s="349"/>
      <c r="N2432" s="754"/>
    </row>
    <row r="2433" spans="1:14" ht="15" customHeight="1">
      <c r="A2433" s="253">
        <v>208</v>
      </c>
      <c r="B2433" s="270"/>
      <c r="C2433" s="86">
        <v>2</v>
      </c>
      <c r="D2433" s="309"/>
      <c r="E2433" s="178"/>
      <c r="F2433" s="225" t="s">
        <v>1232</v>
      </c>
      <c r="G2433" s="287"/>
      <c r="H2433" s="167"/>
      <c r="I2433" s="139"/>
      <c r="J2433" s="575"/>
      <c r="K2433" s="342"/>
      <c r="L2433" s="342"/>
      <c r="M2433" s="342"/>
      <c r="N2433" s="742"/>
    </row>
    <row r="2434" spans="1:14" ht="15" customHeight="1">
      <c r="A2434" s="253"/>
      <c r="B2434" s="270"/>
      <c r="C2434" s="86"/>
      <c r="D2434" s="309">
        <v>2</v>
      </c>
      <c r="E2434" s="178"/>
      <c r="F2434" s="225"/>
      <c r="G2434" s="287"/>
      <c r="H2434" s="167" t="s">
        <v>1771</v>
      </c>
      <c r="I2434" s="142"/>
      <c r="J2434" s="590"/>
      <c r="K2434" s="350"/>
      <c r="L2434" s="350"/>
      <c r="M2434" s="350"/>
      <c r="N2434" s="757"/>
    </row>
    <row r="2435" spans="1:14" ht="15" customHeight="1">
      <c r="A2435" s="253"/>
      <c r="B2435" s="270"/>
      <c r="C2435" s="86"/>
      <c r="E2435" s="178">
        <v>1</v>
      </c>
      <c r="F2435" s="225"/>
      <c r="G2435" s="287"/>
      <c r="H2435" s="167"/>
      <c r="I2435" s="142" t="s">
        <v>1772</v>
      </c>
      <c r="J2435" s="590"/>
      <c r="K2435" s="330">
        <v>2700</v>
      </c>
      <c r="L2435" s="330">
        <v>2700</v>
      </c>
      <c r="M2435" s="330">
        <v>2700</v>
      </c>
      <c r="N2435" s="735">
        <f>M2435/L2435*100</f>
        <v>100</v>
      </c>
    </row>
    <row r="2436" spans="1:14" ht="8.25" customHeight="1">
      <c r="A2436" s="253"/>
      <c r="B2436" s="253"/>
      <c r="C2436" s="86"/>
      <c r="D2436" s="309"/>
      <c r="E2436" s="178"/>
      <c r="F2436" s="225"/>
      <c r="G2436" s="287"/>
      <c r="H2436" s="167"/>
      <c r="I2436" s="142"/>
      <c r="J2436" s="590"/>
      <c r="K2436" s="350"/>
      <c r="L2436" s="201"/>
      <c r="M2436" s="201"/>
      <c r="N2436" s="744"/>
    </row>
    <row r="2437" spans="1:14" s="107" customFormat="1" ht="15" customHeight="1">
      <c r="A2437" s="253"/>
      <c r="B2437" s="270"/>
      <c r="C2437" s="253"/>
      <c r="D2437" s="309"/>
      <c r="E2437" s="321"/>
      <c r="F2437" s="234"/>
      <c r="G2437" s="234"/>
      <c r="H2437" s="327"/>
      <c r="I2437" s="227" t="s">
        <v>1773</v>
      </c>
      <c r="J2437" s="591"/>
      <c r="K2437" s="351">
        <f>SUM(K2433:K2436)</f>
        <v>2700</v>
      </c>
      <c r="L2437" s="345">
        <f>SUM(L2435:L2436)</f>
        <v>2700</v>
      </c>
      <c r="M2437" s="345">
        <f>SUM(M2435:M2436)</f>
        <v>2700</v>
      </c>
      <c r="N2437" s="736">
        <f>M2437/L2437*100</f>
        <v>100</v>
      </c>
    </row>
    <row r="2438" spans="1:14" ht="6" customHeight="1">
      <c r="A2438" s="253"/>
      <c r="B2438" s="270"/>
      <c r="C2438" s="86"/>
      <c r="D2438" s="321"/>
      <c r="E2438" s="178"/>
      <c r="F2438" s="225"/>
      <c r="G2438" s="287"/>
      <c r="H2438" s="166"/>
      <c r="I2438" s="140"/>
      <c r="J2438" s="587"/>
      <c r="K2438" s="349"/>
      <c r="L2438" s="349"/>
      <c r="M2438" s="349"/>
      <c r="N2438" s="754"/>
    </row>
    <row r="2439" spans="1:14" ht="15" customHeight="1">
      <c r="A2439" s="253">
        <v>209</v>
      </c>
      <c r="C2439" s="86">
        <v>1</v>
      </c>
      <c r="D2439" s="309"/>
      <c r="E2439" s="178"/>
      <c r="F2439" s="225" t="s">
        <v>1233</v>
      </c>
      <c r="G2439" s="287"/>
      <c r="H2439" s="167"/>
      <c r="I2439" s="139"/>
      <c r="J2439" s="575"/>
      <c r="K2439" s="342"/>
      <c r="L2439" s="342"/>
      <c r="M2439" s="342"/>
      <c r="N2439" s="742"/>
    </row>
    <row r="2440" spans="1:14" ht="15" customHeight="1">
      <c r="A2440" s="253"/>
      <c r="B2440" s="270">
        <v>1</v>
      </c>
      <c r="C2440" s="86"/>
      <c r="D2440" s="309"/>
      <c r="E2440" s="178"/>
      <c r="F2440" s="225"/>
      <c r="G2440" s="287" t="s">
        <v>1234</v>
      </c>
      <c r="H2440" s="167"/>
      <c r="I2440" s="139"/>
      <c r="J2440" s="575"/>
      <c r="K2440" s="342"/>
      <c r="L2440" s="342"/>
      <c r="M2440" s="342"/>
      <c r="N2440" s="742"/>
    </row>
    <row r="2441" spans="1:14" ht="15" customHeight="1">
      <c r="A2441" s="253"/>
      <c r="B2441" s="270"/>
      <c r="C2441" s="86"/>
      <c r="D2441" s="309">
        <v>2</v>
      </c>
      <c r="E2441" s="178"/>
      <c r="F2441" s="225"/>
      <c r="G2441" s="287"/>
      <c r="H2441" s="167" t="s">
        <v>1771</v>
      </c>
      <c r="I2441" s="142"/>
      <c r="J2441" s="590"/>
      <c r="K2441" s="350"/>
      <c r="L2441" s="350"/>
      <c r="M2441" s="350"/>
      <c r="N2441" s="757"/>
    </row>
    <row r="2442" spans="1:14" ht="15" customHeight="1">
      <c r="A2442" s="253"/>
      <c r="B2442" s="270"/>
      <c r="C2442" s="86"/>
      <c r="D2442" s="309"/>
      <c r="E2442" s="178">
        <v>1</v>
      </c>
      <c r="F2442" s="225"/>
      <c r="G2442" s="287"/>
      <c r="H2442" s="167"/>
      <c r="I2442" s="142" t="s">
        <v>1772</v>
      </c>
      <c r="J2442" s="590"/>
      <c r="K2442" s="330">
        <v>6291</v>
      </c>
      <c r="L2442" s="330">
        <v>109411</v>
      </c>
      <c r="M2442" s="330">
        <v>105224</v>
      </c>
      <c r="N2442" s="735">
        <f>M2442/L2442*100</f>
        <v>96.1731452961768</v>
      </c>
    </row>
    <row r="2443" spans="1:14" ht="9.75" customHeight="1">
      <c r="A2443" s="253"/>
      <c r="B2443" s="253"/>
      <c r="C2443" s="86"/>
      <c r="D2443" s="309"/>
      <c r="E2443" s="178"/>
      <c r="F2443" s="225"/>
      <c r="G2443" s="287"/>
      <c r="H2443" s="167"/>
      <c r="I2443" s="142"/>
      <c r="J2443" s="590"/>
      <c r="K2443" s="350"/>
      <c r="L2443" s="201"/>
      <c r="M2443" s="201"/>
      <c r="N2443" s="744"/>
    </row>
    <row r="2444" spans="1:14" s="107" customFormat="1" ht="15" customHeight="1">
      <c r="A2444" s="253"/>
      <c r="B2444" s="270"/>
      <c r="C2444" s="253"/>
      <c r="D2444" s="321"/>
      <c r="E2444" s="321"/>
      <c r="F2444" s="234"/>
      <c r="G2444" s="296"/>
      <c r="H2444" s="289"/>
      <c r="I2444" s="645" t="s">
        <v>1791</v>
      </c>
      <c r="J2444" s="344"/>
      <c r="K2444" s="344">
        <f>SUM(K2439:K2443)</f>
        <v>6291</v>
      </c>
      <c r="L2444" s="344">
        <f>SUM(L2442:L2443)</f>
        <v>109411</v>
      </c>
      <c r="M2444" s="344">
        <f>SUM(M2442:M2443)</f>
        <v>105224</v>
      </c>
      <c r="N2444" s="736">
        <f>M2444/L2444*100</f>
        <v>96.1731452961768</v>
      </c>
    </row>
    <row r="2445" spans="1:14" s="107" customFormat="1" ht="9" customHeight="1">
      <c r="A2445" s="253"/>
      <c r="B2445" s="270"/>
      <c r="C2445" s="253"/>
      <c r="D2445" s="321"/>
      <c r="E2445" s="321"/>
      <c r="F2445" s="225"/>
      <c r="G2445" s="295"/>
      <c r="H2445" s="287"/>
      <c r="I2445" s="641"/>
      <c r="J2445" s="629"/>
      <c r="K2445" s="629"/>
      <c r="L2445" s="629"/>
      <c r="M2445" s="628"/>
      <c r="N2445" s="744"/>
    </row>
    <row r="2446" spans="1:14" ht="15" customHeight="1">
      <c r="A2446" s="253"/>
      <c r="B2446" s="270">
        <v>2</v>
      </c>
      <c r="C2446" s="86"/>
      <c r="D2446" s="309"/>
      <c r="E2446" s="178"/>
      <c r="F2446" s="225"/>
      <c r="G2446" s="287" t="s">
        <v>1492</v>
      </c>
      <c r="H2446" s="167"/>
      <c r="I2446" s="139"/>
      <c r="J2446" s="575"/>
      <c r="K2446" s="342"/>
      <c r="L2446" s="342"/>
      <c r="M2446" s="342"/>
      <c r="N2446" s="742"/>
    </row>
    <row r="2447" spans="1:14" ht="15" customHeight="1">
      <c r="A2447" s="253"/>
      <c r="B2447" s="270"/>
      <c r="C2447" s="86"/>
      <c r="D2447" s="309">
        <v>2</v>
      </c>
      <c r="E2447" s="178"/>
      <c r="F2447" s="225"/>
      <c r="G2447" s="287"/>
      <c r="H2447" s="167" t="s">
        <v>1771</v>
      </c>
      <c r="I2447" s="142"/>
      <c r="J2447" s="590"/>
      <c r="K2447" s="350"/>
      <c r="L2447" s="350"/>
      <c r="M2447" s="350"/>
      <c r="N2447" s="757"/>
    </row>
    <row r="2448" spans="1:16" ht="15" customHeight="1">
      <c r="A2448" s="253"/>
      <c r="B2448" s="270"/>
      <c r="C2448" s="86"/>
      <c r="D2448" s="309"/>
      <c r="E2448" s="178">
        <v>1</v>
      </c>
      <c r="F2448" s="225"/>
      <c r="G2448" s="287"/>
      <c r="H2448" s="167"/>
      <c r="I2448" s="142" t="s">
        <v>1772</v>
      </c>
      <c r="J2448" s="590"/>
      <c r="K2448" s="330">
        <v>6291</v>
      </c>
      <c r="L2448" s="330">
        <v>341053</v>
      </c>
      <c r="M2448" s="330">
        <v>341053</v>
      </c>
      <c r="N2448" s="735">
        <f>M2448/L2448*100</f>
        <v>100</v>
      </c>
      <c r="P2448" s="682"/>
    </row>
    <row r="2449" spans="1:14" ht="5.25" customHeight="1">
      <c r="A2449" s="253"/>
      <c r="B2449" s="253"/>
      <c r="C2449" s="86"/>
      <c r="D2449" s="309"/>
      <c r="E2449" s="178"/>
      <c r="F2449" s="225"/>
      <c r="G2449" s="287"/>
      <c r="H2449" s="167"/>
      <c r="I2449" s="142"/>
      <c r="J2449" s="590"/>
      <c r="K2449" s="350"/>
      <c r="L2449" s="201"/>
      <c r="M2449" s="201"/>
      <c r="N2449" s="744"/>
    </row>
    <row r="2450" spans="1:16" s="107" customFormat="1" ht="15" customHeight="1">
      <c r="A2450" s="253"/>
      <c r="B2450" s="270"/>
      <c r="C2450" s="253"/>
      <c r="D2450" s="321"/>
      <c r="E2450" s="321"/>
      <c r="F2450" s="234"/>
      <c r="G2450" s="296"/>
      <c r="H2450" s="289"/>
      <c r="I2450" s="645" t="s">
        <v>1791</v>
      </c>
      <c r="J2450" s="344"/>
      <c r="K2450" s="344">
        <f>SUM(K2445:K2449)</f>
        <v>6291</v>
      </c>
      <c r="L2450" s="344">
        <f>SUM(L2448:L2449)</f>
        <v>341053</v>
      </c>
      <c r="M2450" s="344">
        <f>SUM(M2448:M2449)</f>
        <v>341053</v>
      </c>
      <c r="N2450" s="736">
        <f>M2450/L2450*100</f>
        <v>100</v>
      </c>
      <c r="P2450" s="683"/>
    </row>
    <row r="2451" spans="1:14" s="107" customFormat="1" ht="9" customHeight="1">
      <c r="A2451" s="253"/>
      <c r="B2451" s="270"/>
      <c r="C2451" s="253"/>
      <c r="D2451" s="321"/>
      <c r="E2451" s="321"/>
      <c r="F2451" s="225"/>
      <c r="G2451" s="295"/>
      <c r="H2451" s="287"/>
      <c r="I2451" s="641"/>
      <c r="J2451" s="629"/>
      <c r="K2451" s="629"/>
      <c r="L2451" s="629"/>
      <c r="M2451" s="628"/>
      <c r="N2451" s="744"/>
    </row>
    <row r="2452" spans="1:14" s="107" customFormat="1" ht="15" customHeight="1">
      <c r="A2452" s="253"/>
      <c r="B2452" s="270"/>
      <c r="C2452" s="253"/>
      <c r="D2452" s="309"/>
      <c r="E2452" s="321"/>
      <c r="F2452" s="234"/>
      <c r="G2452" s="234"/>
      <c r="H2452" s="327"/>
      <c r="I2452" s="227" t="s">
        <v>1773</v>
      </c>
      <c r="J2452" s="591"/>
      <c r="K2452" s="351">
        <f>SUM(K2448:K2451)</f>
        <v>12582</v>
      </c>
      <c r="L2452" s="345">
        <f>SUM(L2440:L2450)/2</f>
        <v>450464</v>
      </c>
      <c r="M2452" s="345">
        <f>SUM(M2440:M2450)/2</f>
        <v>446277</v>
      </c>
      <c r="N2452" s="736">
        <f>M2452/L2452*100</f>
        <v>99.07051395894011</v>
      </c>
    </row>
    <row r="2453" spans="1:14" s="107" customFormat="1" ht="9.75" customHeight="1">
      <c r="A2453" s="253"/>
      <c r="B2453" s="270"/>
      <c r="C2453" s="253"/>
      <c r="D2453" s="321"/>
      <c r="E2453" s="321"/>
      <c r="F2453" s="225"/>
      <c r="G2453" s="295"/>
      <c r="H2453" s="287"/>
      <c r="I2453" s="641"/>
      <c r="J2453" s="629"/>
      <c r="K2453" s="629"/>
      <c r="L2453" s="629"/>
      <c r="M2453" s="628"/>
      <c r="N2453" s="744"/>
    </row>
    <row r="2454" spans="1:14" ht="15" customHeight="1">
      <c r="A2454" s="253">
        <v>210</v>
      </c>
      <c r="B2454" s="270"/>
      <c r="C2454" s="86">
        <v>1</v>
      </c>
      <c r="E2454" s="178"/>
      <c r="F2454" s="225" t="s">
        <v>1235</v>
      </c>
      <c r="G2454" s="287"/>
      <c r="H2454" s="167"/>
      <c r="I2454" s="139"/>
      <c r="J2454" s="575"/>
      <c r="K2454" s="342"/>
      <c r="L2454" s="342"/>
      <c r="M2454" s="342"/>
      <c r="N2454" s="742"/>
    </row>
    <row r="2455" spans="1:14" ht="15" customHeight="1">
      <c r="A2455" s="253"/>
      <c r="B2455" s="270"/>
      <c r="C2455" s="86"/>
      <c r="D2455" s="309">
        <v>2</v>
      </c>
      <c r="E2455" s="178"/>
      <c r="F2455" s="225"/>
      <c r="G2455" s="287"/>
      <c r="H2455" s="167" t="s">
        <v>1771</v>
      </c>
      <c r="I2455" s="142"/>
      <c r="J2455" s="590"/>
      <c r="K2455" s="350"/>
      <c r="L2455" s="350"/>
      <c r="M2455" s="350"/>
      <c r="N2455" s="757"/>
    </row>
    <row r="2456" spans="1:14" ht="15" customHeight="1">
      <c r="A2456" s="253"/>
      <c r="B2456" s="270"/>
      <c r="C2456" s="86"/>
      <c r="D2456" s="309"/>
      <c r="E2456" s="178">
        <v>1</v>
      </c>
      <c r="F2456" s="225"/>
      <c r="G2456" s="287"/>
      <c r="H2456" s="167"/>
      <c r="I2456" s="142" t="s">
        <v>1772</v>
      </c>
      <c r="J2456" s="590"/>
      <c r="K2456" s="330">
        <v>15004</v>
      </c>
      <c r="L2456" s="330">
        <v>15004</v>
      </c>
      <c r="M2456" s="330">
        <v>10400</v>
      </c>
      <c r="N2456" s="735">
        <f>M2456/L2456*100</f>
        <v>69.3148493735004</v>
      </c>
    </row>
    <row r="2457" spans="1:14" ht="9.75" customHeight="1">
      <c r="A2457" s="253"/>
      <c r="B2457" s="253"/>
      <c r="C2457" s="86"/>
      <c r="E2457" s="178"/>
      <c r="F2457" s="225"/>
      <c r="G2457" s="287"/>
      <c r="H2457" s="167"/>
      <c r="I2457" s="142"/>
      <c r="J2457" s="590"/>
      <c r="K2457" s="350"/>
      <c r="L2457" s="201"/>
      <c r="M2457" s="201"/>
      <c r="N2457" s="744"/>
    </row>
    <row r="2458" spans="1:14" s="107" customFormat="1" ht="18.75" customHeight="1">
      <c r="A2458" s="253"/>
      <c r="B2458" s="270"/>
      <c r="C2458" s="253"/>
      <c r="D2458" s="309"/>
      <c r="E2458" s="321"/>
      <c r="F2458" s="234"/>
      <c r="G2458" s="234"/>
      <c r="H2458" s="327"/>
      <c r="I2458" s="227" t="s">
        <v>1773</v>
      </c>
      <c r="J2458" s="591"/>
      <c r="K2458" s="351">
        <f>SUM(K2454:K2457)</f>
        <v>15004</v>
      </c>
      <c r="L2458" s="345">
        <f>SUM(L2456:L2457)</f>
        <v>15004</v>
      </c>
      <c r="M2458" s="345">
        <f>SUM(M2456:M2457)</f>
        <v>10400</v>
      </c>
      <c r="N2458" s="736">
        <f>M2458/L2458*100</f>
        <v>69.3148493735004</v>
      </c>
    </row>
    <row r="2459" spans="1:14" s="107" customFormat="1" ht="9" customHeight="1">
      <c r="A2459" s="253"/>
      <c r="B2459" s="270"/>
      <c r="C2459" s="253"/>
      <c r="D2459" s="321"/>
      <c r="E2459" s="321"/>
      <c r="F2459" s="225"/>
      <c r="G2459" s="295"/>
      <c r="H2459" s="287"/>
      <c r="I2459" s="641"/>
      <c r="J2459" s="629"/>
      <c r="K2459" s="629"/>
      <c r="L2459" s="629"/>
      <c r="M2459" s="628"/>
      <c r="N2459" s="744"/>
    </row>
    <row r="2460" spans="1:14" ht="15" customHeight="1">
      <c r="A2460" s="253">
        <v>211</v>
      </c>
      <c r="B2460" s="270"/>
      <c r="C2460" s="86">
        <v>1</v>
      </c>
      <c r="E2460" s="178"/>
      <c r="F2460" s="225" t="s">
        <v>1493</v>
      </c>
      <c r="G2460" s="287"/>
      <c r="H2460" s="167"/>
      <c r="I2460" s="139"/>
      <c r="J2460" s="575"/>
      <c r="K2460" s="342"/>
      <c r="L2460" s="342"/>
      <c r="M2460" s="342"/>
      <c r="N2460" s="742"/>
    </row>
    <row r="2461" spans="1:14" ht="15" customHeight="1">
      <c r="A2461" s="253"/>
      <c r="B2461" s="270"/>
      <c r="C2461" s="86"/>
      <c r="D2461" s="309">
        <v>2</v>
      </c>
      <c r="E2461" s="178"/>
      <c r="F2461" s="225"/>
      <c r="G2461" s="287"/>
      <c r="H2461" s="167" t="s">
        <v>1771</v>
      </c>
      <c r="I2461" s="142"/>
      <c r="J2461" s="590"/>
      <c r="K2461" s="350"/>
      <c r="L2461" s="350"/>
      <c r="M2461" s="350"/>
      <c r="N2461" s="757"/>
    </row>
    <row r="2462" spans="1:14" ht="15" customHeight="1">
      <c r="A2462" s="253"/>
      <c r="B2462" s="270"/>
      <c r="C2462" s="86"/>
      <c r="D2462" s="309"/>
      <c r="E2462" s="178">
        <v>1</v>
      </c>
      <c r="F2462" s="225"/>
      <c r="G2462" s="287"/>
      <c r="H2462" s="167"/>
      <c r="I2462" s="142" t="s">
        <v>1772</v>
      </c>
      <c r="J2462" s="590"/>
      <c r="K2462" s="330">
        <v>15004</v>
      </c>
      <c r="L2462" s="330">
        <v>41700</v>
      </c>
      <c r="M2462" s="330">
        <v>12029</v>
      </c>
      <c r="N2462" s="735">
        <f>M2462/L2462*100</f>
        <v>28.84652278177458</v>
      </c>
    </row>
    <row r="2463" spans="1:14" ht="9.75" customHeight="1">
      <c r="A2463" s="253"/>
      <c r="B2463" s="253"/>
      <c r="C2463" s="86"/>
      <c r="E2463" s="178"/>
      <c r="F2463" s="225"/>
      <c r="G2463" s="287"/>
      <c r="H2463" s="167"/>
      <c r="I2463" s="142"/>
      <c r="J2463" s="590"/>
      <c r="K2463" s="350"/>
      <c r="L2463" s="201"/>
      <c r="M2463" s="201"/>
      <c r="N2463" s="744"/>
    </row>
    <row r="2464" spans="1:14" s="107" customFormat="1" ht="15" customHeight="1">
      <c r="A2464" s="253"/>
      <c r="B2464" s="270"/>
      <c r="C2464" s="253"/>
      <c r="D2464" s="309"/>
      <c r="E2464" s="321"/>
      <c r="F2464" s="234"/>
      <c r="G2464" s="234"/>
      <c r="H2464" s="327"/>
      <c r="I2464" s="227" t="s">
        <v>1773</v>
      </c>
      <c r="J2464" s="591"/>
      <c r="K2464" s="351">
        <f>SUM(K2460:K2463)</f>
        <v>15004</v>
      </c>
      <c r="L2464" s="345">
        <f>SUM(L2462:L2463)</f>
        <v>41700</v>
      </c>
      <c r="M2464" s="345">
        <f>SUM(M2462:M2463)</f>
        <v>12029</v>
      </c>
      <c r="N2464" s="736">
        <f>M2464/L2464*100</f>
        <v>28.84652278177458</v>
      </c>
    </row>
    <row r="2465" spans="1:14" s="107" customFormat="1" ht="14.25" customHeight="1">
      <c r="A2465" s="253"/>
      <c r="B2465" s="270"/>
      <c r="C2465" s="253"/>
      <c r="D2465" s="321"/>
      <c r="E2465" s="321"/>
      <c r="F2465" s="225"/>
      <c r="G2465" s="295"/>
      <c r="H2465" s="287"/>
      <c r="I2465" s="641"/>
      <c r="J2465" s="629"/>
      <c r="K2465" s="629"/>
      <c r="L2465" s="629"/>
      <c r="M2465" s="628"/>
      <c r="N2465" s="744"/>
    </row>
    <row r="2466" spans="1:14" ht="15" customHeight="1">
      <c r="A2466" s="253">
        <v>212</v>
      </c>
      <c r="B2466" s="270"/>
      <c r="C2466" s="86">
        <v>1</v>
      </c>
      <c r="E2466" s="178"/>
      <c r="F2466" s="225" t="s">
        <v>1494</v>
      </c>
      <c r="G2466" s="287"/>
      <c r="H2466" s="167"/>
      <c r="I2466" s="139"/>
      <c r="J2466" s="575"/>
      <c r="K2466" s="342"/>
      <c r="L2466" s="342"/>
      <c r="M2466" s="342"/>
      <c r="N2466" s="742"/>
    </row>
    <row r="2467" spans="1:14" ht="15" customHeight="1">
      <c r="A2467" s="253"/>
      <c r="B2467" s="270"/>
      <c r="C2467" s="86"/>
      <c r="D2467" s="309">
        <v>2</v>
      </c>
      <c r="E2467" s="178"/>
      <c r="F2467" s="225"/>
      <c r="G2467" s="287"/>
      <c r="H2467" s="167" t="s">
        <v>1771</v>
      </c>
      <c r="I2467" s="142"/>
      <c r="J2467" s="590"/>
      <c r="K2467" s="350"/>
      <c r="L2467" s="350"/>
      <c r="M2467" s="350"/>
      <c r="N2467" s="757"/>
    </row>
    <row r="2468" spans="1:14" ht="17.25" customHeight="1">
      <c r="A2468" s="253"/>
      <c r="B2468" s="270"/>
      <c r="C2468" s="86"/>
      <c r="D2468" s="309"/>
      <c r="E2468" s="178">
        <v>1</v>
      </c>
      <c r="F2468" s="225"/>
      <c r="G2468" s="287"/>
      <c r="H2468" s="167"/>
      <c r="I2468" s="142" t="s">
        <v>1772</v>
      </c>
      <c r="J2468" s="590"/>
      <c r="K2468" s="330">
        <v>15004</v>
      </c>
      <c r="L2468" s="330">
        <v>100</v>
      </c>
      <c r="M2468" s="330">
        <v>100</v>
      </c>
      <c r="N2468" s="735">
        <f>M2468/L2468*100</f>
        <v>100</v>
      </c>
    </row>
    <row r="2469" spans="1:14" ht="13.5" customHeight="1">
      <c r="A2469" s="253"/>
      <c r="B2469" s="253"/>
      <c r="C2469" s="86"/>
      <c r="E2469" s="178"/>
      <c r="F2469" s="225"/>
      <c r="G2469" s="287"/>
      <c r="H2469" s="167"/>
      <c r="I2469" s="142"/>
      <c r="J2469" s="590"/>
      <c r="K2469" s="350"/>
      <c r="L2469" s="201"/>
      <c r="M2469" s="201"/>
      <c r="N2469" s="744"/>
    </row>
    <row r="2470" spans="1:14" s="107" customFormat="1" ht="15" customHeight="1">
      <c r="A2470" s="253"/>
      <c r="B2470" s="270"/>
      <c r="C2470" s="253"/>
      <c r="D2470" s="309"/>
      <c r="E2470" s="321"/>
      <c r="F2470" s="234"/>
      <c r="G2470" s="234"/>
      <c r="H2470" s="327"/>
      <c r="I2470" s="227" t="s">
        <v>1773</v>
      </c>
      <c r="J2470" s="591"/>
      <c r="K2470" s="351">
        <f>SUM(K2466:K2469)</f>
        <v>15004</v>
      </c>
      <c r="L2470" s="345">
        <f>SUM(L2468:L2469)</f>
        <v>100</v>
      </c>
      <c r="M2470" s="345">
        <f>SUM(M2468:M2469)</f>
        <v>100</v>
      </c>
      <c r="N2470" s="736">
        <f>M2470/L2470*100</f>
        <v>100</v>
      </c>
    </row>
    <row r="2471" spans="1:14" s="107" customFormat="1" ht="15" customHeight="1" hidden="1">
      <c r="A2471" s="253"/>
      <c r="B2471" s="270"/>
      <c r="C2471" s="253"/>
      <c r="D2471" s="321"/>
      <c r="E2471" s="321"/>
      <c r="F2471" s="225"/>
      <c r="G2471" s="295"/>
      <c r="H2471" s="287"/>
      <c r="I2471" s="641"/>
      <c r="J2471" s="629"/>
      <c r="K2471" s="629"/>
      <c r="L2471" s="629"/>
      <c r="M2471" s="628"/>
      <c r="N2471" s="744"/>
    </row>
    <row r="2472" spans="1:14" ht="15" customHeight="1">
      <c r="A2472" s="253">
        <v>213</v>
      </c>
      <c r="B2472" s="270"/>
      <c r="C2472" s="86">
        <v>1</v>
      </c>
      <c r="E2472" s="178"/>
      <c r="F2472" s="225" t="s">
        <v>1495</v>
      </c>
      <c r="G2472" s="287"/>
      <c r="H2472" s="167"/>
      <c r="I2472" s="139"/>
      <c r="J2472" s="575"/>
      <c r="K2472" s="342"/>
      <c r="L2472" s="342"/>
      <c r="M2472" s="342"/>
      <c r="N2472" s="742"/>
    </row>
    <row r="2473" spans="1:14" ht="15" customHeight="1">
      <c r="A2473" s="253"/>
      <c r="B2473" s="270"/>
      <c r="C2473" s="86"/>
      <c r="D2473" s="309">
        <v>2</v>
      </c>
      <c r="E2473" s="178"/>
      <c r="F2473" s="225"/>
      <c r="G2473" s="287"/>
      <c r="H2473" s="167" t="s">
        <v>1771</v>
      </c>
      <c r="I2473" s="142"/>
      <c r="J2473" s="590"/>
      <c r="K2473" s="350"/>
      <c r="L2473" s="350"/>
      <c r="M2473" s="350"/>
      <c r="N2473" s="757"/>
    </row>
    <row r="2474" spans="1:14" ht="15" customHeight="1">
      <c r="A2474" s="253"/>
      <c r="B2474" s="270"/>
      <c r="C2474" s="86"/>
      <c r="D2474" s="309"/>
      <c r="E2474" s="178">
        <v>1</v>
      </c>
      <c r="F2474" s="225"/>
      <c r="G2474" s="287"/>
      <c r="H2474" s="167"/>
      <c r="I2474" s="142" t="s">
        <v>1772</v>
      </c>
      <c r="J2474" s="590"/>
      <c r="K2474" s="330">
        <v>15004</v>
      </c>
      <c r="L2474" s="330">
        <v>1699</v>
      </c>
      <c r="M2474" s="330">
        <v>1699</v>
      </c>
      <c r="N2474" s="735">
        <f>M2474/L2474*100</f>
        <v>100</v>
      </c>
    </row>
    <row r="2475" spans="1:14" ht="15" customHeight="1">
      <c r="A2475" s="253"/>
      <c r="B2475" s="253"/>
      <c r="C2475" s="86"/>
      <c r="E2475" s="178"/>
      <c r="F2475" s="225"/>
      <c r="G2475" s="287"/>
      <c r="H2475" s="167"/>
      <c r="I2475" s="142"/>
      <c r="J2475" s="590"/>
      <c r="K2475" s="350"/>
      <c r="L2475" s="201"/>
      <c r="M2475" s="201"/>
      <c r="N2475" s="744"/>
    </row>
    <row r="2476" spans="1:14" s="107" customFormat="1" ht="15" customHeight="1">
      <c r="A2476" s="253"/>
      <c r="B2476" s="270"/>
      <c r="C2476" s="253"/>
      <c r="D2476" s="309"/>
      <c r="E2476" s="321"/>
      <c r="F2476" s="234"/>
      <c r="G2476" s="234"/>
      <c r="H2476" s="327"/>
      <c r="I2476" s="227" t="s">
        <v>1773</v>
      </c>
      <c r="J2476" s="591"/>
      <c r="K2476" s="351">
        <f>SUM(K2472:K2475)</f>
        <v>15004</v>
      </c>
      <c r="L2476" s="345">
        <f>SUM(L2474:L2475)</f>
        <v>1699</v>
      </c>
      <c r="M2476" s="345">
        <f>SUM(M2474:M2475)</f>
        <v>1699</v>
      </c>
      <c r="N2476" s="736">
        <f>M2476/L2476*100</f>
        <v>100</v>
      </c>
    </row>
    <row r="2477" spans="1:14" s="107" customFormat="1" ht="15" customHeight="1">
      <c r="A2477" s="253"/>
      <c r="B2477" s="270"/>
      <c r="C2477" s="253"/>
      <c r="D2477" s="321"/>
      <c r="E2477" s="321"/>
      <c r="F2477" s="225"/>
      <c r="G2477" s="295"/>
      <c r="H2477" s="287"/>
      <c r="I2477" s="641"/>
      <c r="J2477" s="629"/>
      <c r="K2477" s="629"/>
      <c r="L2477" s="629"/>
      <c r="M2477" s="628"/>
      <c r="N2477" s="744"/>
    </row>
    <row r="2478" spans="1:14" ht="15" customHeight="1">
      <c r="A2478" s="253">
        <v>214</v>
      </c>
      <c r="B2478" s="270"/>
      <c r="C2478" s="86">
        <v>1</v>
      </c>
      <c r="E2478" s="178"/>
      <c r="F2478" s="225" t="s">
        <v>1496</v>
      </c>
      <c r="G2478" s="287"/>
      <c r="H2478" s="167"/>
      <c r="I2478" s="139"/>
      <c r="J2478" s="575"/>
      <c r="K2478" s="342"/>
      <c r="L2478" s="342"/>
      <c r="M2478" s="342"/>
      <c r="N2478" s="742"/>
    </row>
    <row r="2479" spans="1:14" ht="15" customHeight="1">
      <c r="A2479" s="253"/>
      <c r="B2479" s="270"/>
      <c r="C2479" s="86"/>
      <c r="D2479" s="309">
        <v>2</v>
      </c>
      <c r="E2479" s="178"/>
      <c r="F2479" s="225"/>
      <c r="G2479" s="287"/>
      <c r="H2479" s="167" t="s">
        <v>1771</v>
      </c>
      <c r="I2479" s="142"/>
      <c r="J2479" s="590"/>
      <c r="K2479" s="350"/>
      <c r="L2479" s="350"/>
      <c r="M2479" s="350"/>
      <c r="N2479" s="757"/>
    </row>
    <row r="2480" spans="1:14" ht="15" customHeight="1">
      <c r="A2480" s="253"/>
      <c r="B2480" s="270"/>
      <c r="C2480" s="86"/>
      <c r="D2480" s="309"/>
      <c r="E2480" s="178">
        <v>1</v>
      </c>
      <c r="F2480" s="225"/>
      <c r="G2480" s="287"/>
      <c r="H2480" s="167"/>
      <c r="I2480" s="142" t="s">
        <v>1772</v>
      </c>
      <c r="J2480" s="590"/>
      <c r="K2480" s="330">
        <v>15004</v>
      </c>
      <c r="L2480" s="330">
        <v>7000</v>
      </c>
      <c r="M2480" s="330">
        <v>1024</v>
      </c>
      <c r="N2480" s="735">
        <f>M2480/L2480*100</f>
        <v>14.62857142857143</v>
      </c>
    </row>
    <row r="2481" spans="1:14" ht="15" customHeight="1">
      <c r="A2481" s="253"/>
      <c r="B2481" s="253"/>
      <c r="C2481" s="86"/>
      <c r="E2481" s="178"/>
      <c r="F2481" s="225"/>
      <c r="G2481" s="287"/>
      <c r="H2481" s="167"/>
      <c r="I2481" s="142"/>
      <c r="J2481" s="590"/>
      <c r="K2481" s="350"/>
      <c r="L2481" s="201"/>
      <c r="M2481" s="201"/>
      <c r="N2481" s="744"/>
    </row>
    <row r="2482" spans="1:14" s="107" customFormat="1" ht="15" customHeight="1">
      <c r="A2482" s="253"/>
      <c r="B2482" s="270"/>
      <c r="C2482" s="253"/>
      <c r="D2482" s="309"/>
      <c r="E2482" s="321"/>
      <c r="F2482" s="234"/>
      <c r="G2482" s="234"/>
      <c r="H2482" s="327"/>
      <c r="I2482" s="227" t="s">
        <v>1773</v>
      </c>
      <c r="J2482" s="591"/>
      <c r="K2482" s="351">
        <f>SUM(K2478:K2481)</f>
        <v>15004</v>
      </c>
      <c r="L2482" s="345">
        <f>SUM(L2480:L2481)</f>
        <v>7000</v>
      </c>
      <c r="M2482" s="345">
        <f>SUM(M2480:M2481)</f>
        <v>1024</v>
      </c>
      <c r="N2482" s="736">
        <f>M2482/L2482*100</f>
        <v>14.62857142857143</v>
      </c>
    </row>
    <row r="2483" spans="1:14" s="107" customFormat="1" ht="15" customHeight="1">
      <c r="A2483" s="253"/>
      <c r="B2483" s="270"/>
      <c r="C2483" s="253"/>
      <c r="D2483" s="321"/>
      <c r="E2483" s="321"/>
      <c r="F2483" s="225"/>
      <c r="G2483" s="295"/>
      <c r="H2483" s="287"/>
      <c r="I2483" s="641"/>
      <c r="J2483" s="629"/>
      <c r="K2483" s="629"/>
      <c r="L2483" s="629"/>
      <c r="M2483" s="628"/>
      <c r="N2483" s="744"/>
    </row>
    <row r="2484" spans="1:14" ht="15" customHeight="1">
      <c r="A2484" s="253">
        <v>215</v>
      </c>
      <c r="B2484" s="270"/>
      <c r="C2484" s="86">
        <v>1</v>
      </c>
      <c r="E2484" s="178"/>
      <c r="F2484" s="225" t="s">
        <v>1497</v>
      </c>
      <c r="G2484" s="287"/>
      <c r="H2484" s="167"/>
      <c r="I2484" s="139"/>
      <c r="J2484" s="575"/>
      <c r="K2484" s="342"/>
      <c r="L2484" s="342"/>
      <c r="M2484" s="342"/>
      <c r="N2484" s="742"/>
    </row>
    <row r="2485" spans="1:14" ht="15" customHeight="1">
      <c r="A2485" s="253"/>
      <c r="B2485" s="270"/>
      <c r="C2485" s="86"/>
      <c r="D2485" s="309">
        <v>2</v>
      </c>
      <c r="E2485" s="178"/>
      <c r="F2485" s="225"/>
      <c r="G2485" s="287"/>
      <c r="H2485" s="167" t="s">
        <v>1771</v>
      </c>
      <c r="I2485" s="142"/>
      <c r="J2485" s="590"/>
      <c r="K2485" s="350"/>
      <c r="L2485" s="350"/>
      <c r="M2485" s="350"/>
      <c r="N2485" s="757"/>
    </row>
    <row r="2486" spans="1:14" ht="15" customHeight="1">
      <c r="A2486" s="253"/>
      <c r="B2486" s="270"/>
      <c r="C2486" s="86"/>
      <c r="D2486" s="309"/>
      <c r="E2486" s="178">
        <v>1</v>
      </c>
      <c r="F2486" s="225"/>
      <c r="G2486" s="287"/>
      <c r="H2486" s="167"/>
      <c r="I2486" s="142" t="s">
        <v>1772</v>
      </c>
      <c r="J2486" s="590"/>
      <c r="K2486" s="330">
        <v>15004</v>
      </c>
      <c r="L2486" s="330">
        <v>12000</v>
      </c>
      <c r="M2486" s="330">
        <v>2814</v>
      </c>
      <c r="N2486" s="735">
        <f>M2486/L2486*100</f>
        <v>23.45</v>
      </c>
    </row>
    <row r="2487" spans="1:14" ht="7.5" customHeight="1">
      <c r="A2487" s="253"/>
      <c r="B2487" s="253"/>
      <c r="C2487" s="86"/>
      <c r="E2487" s="178"/>
      <c r="F2487" s="225"/>
      <c r="G2487" s="287"/>
      <c r="H2487" s="167"/>
      <c r="I2487" s="142"/>
      <c r="J2487" s="590"/>
      <c r="K2487" s="350"/>
      <c r="L2487" s="201"/>
      <c r="M2487" s="201"/>
      <c r="N2487" s="744"/>
    </row>
    <row r="2488" spans="1:14" s="107" customFormat="1" ht="15" customHeight="1">
      <c r="A2488" s="253"/>
      <c r="B2488" s="270"/>
      <c r="C2488" s="253"/>
      <c r="D2488" s="309"/>
      <c r="E2488" s="321"/>
      <c r="F2488" s="234"/>
      <c r="G2488" s="234"/>
      <c r="H2488" s="327"/>
      <c r="I2488" s="227" t="s">
        <v>1773</v>
      </c>
      <c r="J2488" s="591"/>
      <c r="K2488" s="351">
        <f>SUM(K2484:K2487)</f>
        <v>15004</v>
      </c>
      <c r="L2488" s="345">
        <f>SUM(L2486:L2487)</f>
        <v>12000</v>
      </c>
      <c r="M2488" s="345">
        <f>SUM(M2486:M2487)</f>
        <v>2814</v>
      </c>
      <c r="N2488" s="736">
        <f>M2488/L2488*100</f>
        <v>23.45</v>
      </c>
    </row>
    <row r="2489" spans="1:14" s="107" customFormat="1" ht="12" customHeight="1">
      <c r="A2489" s="253"/>
      <c r="B2489" s="270"/>
      <c r="C2489" s="253"/>
      <c r="D2489" s="321"/>
      <c r="E2489" s="321"/>
      <c r="F2489" s="225"/>
      <c r="G2489" s="295"/>
      <c r="H2489" s="287"/>
      <c r="I2489" s="641"/>
      <c r="J2489" s="629"/>
      <c r="K2489" s="629"/>
      <c r="L2489" s="629"/>
      <c r="M2489" s="628"/>
      <c r="N2489" s="744"/>
    </row>
    <row r="2490" spans="1:14" ht="15" customHeight="1">
      <c r="A2490" s="253">
        <v>216</v>
      </c>
      <c r="B2490" s="270"/>
      <c r="C2490" s="86">
        <v>1</v>
      </c>
      <c r="E2490" s="178"/>
      <c r="F2490" s="225" t="s">
        <v>1505</v>
      </c>
      <c r="G2490" s="287"/>
      <c r="H2490" s="167"/>
      <c r="I2490" s="139"/>
      <c r="J2490" s="575"/>
      <c r="K2490" s="342"/>
      <c r="L2490" s="342"/>
      <c r="M2490" s="342"/>
      <c r="N2490" s="742"/>
    </row>
    <row r="2491" spans="1:14" ht="15" customHeight="1">
      <c r="A2491" s="253"/>
      <c r="B2491" s="270"/>
      <c r="C2491" s="86"/>
      <c r="D2491" s="309">
        <v>2</v>
      </c>
      <c r="E2491" s="178"/>
      <c r="F2491" s="225"/>
      <c r="G2491" s="287"/>
      <c r="H2491" s="167" t="s">
        <v>1771</v>
      </c>
      <c r="I2491" s="142"/>
      <c r="J2491" s="590"/>
      <c r="K2491" s="350"/>
      <c r="L2491" s="350"/>
      <c r="M2491" s="350"/>
      <c r="N2491" s="757"/>
    </row>
    <row r="2492" spans="1:14" ht="15" customHeight="1">
      <c r="A2492" s="253"/>
      <c r="B2492" s="270"/>
      <c r="C2492" s="86"/>
      <c r="D2492" s="309"/>
      <c r="E2492" s="178">
        <v>1</v>
      </c>
      <c r="F2492" s="225"/>
      <c r="G2492" s="287"/>
      <c r="H2492" s="167"/>
      <c r="I2492" s="142" t="s">
        <v>1772</v>
      </c>
      <c r="J2492" s="590"/>
      <c r="K2492" s="330">
        <v>15004</v>
      </c>
      <c r="L2492" s="330">
        <v>9900</v>
      </c>
      <c r="M2492" s="330"/>
      <c r="N2492" s="735"/>
    </row>
    <row r="2493" spans="1:14" ht="15" customHeight="1">
      <c r="A2493" s="253"/>
      <c r="B2493" s="253"/>
      <c r="C2493" s="86"/>
      <c r="E2493" s="178"/>
      <c r="F2493" s="225"/>
      <c r="G2493" s="287"/>
      <c r="H2493" s="167"/>
      <c r="I2493" s="142"/>
      <c r="J2493" s="590"/>
      <c r="K2493" s="350"/>
      <c r="L2493" s="201"/>
      <c r="M2493" s="201"/>
      <c r="N2493" s="744"/>
    </row>
    <row r="2494" spans="1:14" s="107" customFormat="1" ht="15" customHeight="1">
      <c r="A2494" s="253"/>
      <c r="B2494" s="270"/>
      <c r="C2494" s="253"/>
      <c r="D2494" s="309"/>
      <c r="E2494" s="321"/>
      <c r="F2494" s="234"/>
      <c r="G2494" s="234"/>
      <c r="H2494" s="327"/>
      <c r="I2494" s="227" t="s">
        <v>1773</v>
      </c>
      <c r="J2494" s="591"/>
      <c r="K2494" s="351">
        <f>SUM(K2490:K2493)</f>
        <v>15004</v>
      </c>
      <c r="L2494" s="345">
        <f>SUM(L2492:L2493)</f>
        <v>9900</v>
      </c>
      <c r="M2494" s="345"/>
      <c r="N2494" s="746"/>
    </row>
    <row r="2495" spans="1:14" s="107" customFormat="1" ht="6.75" customHeight="1">
      <c r="A2495" s="253"/>
      <c r="B2495" s="270"/>
      <c r="C2495" s="253"/>
      <c r="D2495" s="321"/>
      <c r="E2495" s="321"/>
      <c r="F2495" s="225"/>
      <c r="G2495" s="295"/>
      <c r="H2495" s="287"/>
      <c r="I2495" s="641"/>
      <c r="J2495" s="629"/>
      <c r="K2495" s="629"/>
      <c r="L2495" s="629"/>
      <c r="M2495" s="628"/>
      <c r="N2495" s="744"/>
    </row>
    <row r="2496" spans="1:14" ht="15" customHeight="1">
      <c r="A2496" s="253">
        <v>217</v>
      </c>
      <c r="B2496" s="270"/>
      <c r="C2496" s="86">
        <v>1</v>
      </c>
      <c r="E2496" s="178"/>
      <c r="F2496" s="225" t="s">
        <v>1551</v>
      </c>
      <c r="G2496" s="287"/>
      <c r="H2496" s="167"/>
      <c r="I2496" s="139"/>
      <c r="J2496" s="575"/>
      <c r="K2496" s="342"/>
      <c r="L2496" s="342"/>
      <c r="M2496" s="342"/>
      <c r="N2496" s="742"/>
    </row>
    <row r="2497" spans="1:14" ht="15" customHeight="1">
      <c r="A2497" s="253"/>
      <c r="B2497" s="270"/>
      <c r="C2497" s="86"/>
      <c r="D2497" s="309">
        <v>2</v>
      </c>
      <c r="E2497" s="178"/>
      <c r="F2497" s="225"/>
      <c r="G2497" s="287"/>
      <c r="H2497" s="167" t="s">
        <v>1771</v>
      </c>
      <c r="I2497" s="142"/>
      <c r="J2497" s="590"/>
      <c r="K2497" s="350"/>
      <c r="L2497" s="350"/>
      <c r="M2497" s="350"/>
      <c r="N2497" s="757"/>
    </row>
    <row r="2498" spans="1:14" ht="15" customHeight="1">
      <c r="A2498" s="253"/>
      <c r="B2498" s="270"/>
      <c r="C2498" s="86"/>
      <c r="D2498" s="309"/>
      <c r="E2498" s="178">
        <v>1</v>
      </c>
      <c r="F2498" s="225"/>
      <c r="G2498" s="287"/>
      <c r="H2498" s="167"/>
      <c r="I2498" s="142" t="s">
        <v>1772</v>
      </c>
      <c r="J2498" s="590"/>
      <c r="K2498" s="330">
        <v>15004</v>
      </c>
      <c r="L2498" s="330">
        <v>700</v>
      </c>
      <c r="M2498" s="330">
        <v>700</v>
      </c>
      <c r="N2498" s="735">
        <f>M2498/L2498*100</f>
        <v>100</v>
      </c>
    </row>
    <row r="2499" spans="1:14" ht="9" customHeight="1">
      <c r="A2499" s="253"/>
      <c r="B2499" s="253"/>
      <c r="C2499" s="86"/>
      <c r="E2499" s="178"/>
      <c r="F2499" s="225"/>
      <c r="G2499" s="287"/>
      <c r="H2499" s="167"/>
      <c r="I2499" s="142"/>
      <c r="J2499" s="590"/>
      <c r="K2499" s="350"/>
      <c r="L2499" s="201"/>
      <c r="M2499" s="201"/>
      <c r="N2499" s="744"/>
    </row>
    <row r="2500" spans="1:14" s="107" customFormat="1" ht="15" customHeight="1">
      <c r="A2500" s="253"/>
      <c r="B2500" s="270"/>
      <c r="C2500" s="253"/>
      <c r="D2500" s="309"/>
      <c r="E2500" s="321"/>
      <c r="F2500" s="234"/>
      <c r="G2500" s="234"/>
      <c r="H2500" s="327"/>
      <c r="I2500" s="227" t="s">
        <v>1773</v>
      </c>
      <c r="J2500" s="591"/>
      <c r="K2500" s="351">
        <f>SUM(K2496:K2499)</f>
        <v>15004</v>
      </c>
      <c r="L2500" s="345">
        <f>SUM(L2498:L2499)</f>
        <v>700</v>
      </c>
      <c r="M2500" s="345">
        <f>SUM(M2498:M2499)</f>
        <v>700</v>
      </c>
      <c r="N2500" s="736">
        <f>M2500/L2500*100</f>
        <v>100</v>
      </c>
    </row>
    <row r="2501" spans="1:14" s="107" customFormat="1" ht="7.5" customHeight="1">
      <c r="A2501" s="253"/>
      <c r="B2501" s="270"/>
      <c r="C2501" s="253"/>
      <c r="D2501" s="321"/>
      <c r="E2501" s="321"/>
      <c r="F2501" s="225"/>
      <c r="G2501" s="295"/>
      <c r="H2501" s="287"/>
      <c r="I2501" s="641"/>
      <c r="J2501" s="629"/>
      <c r="K2501" s="629"/>
      <c r="L2501" s="629"/>
      <c r="M2501" s="628"/>
      <c r="N2501" s="744"/>
    </row>
    <row r="2502" spans="1:14" ht="15" customHeight="1">
      <c r="A2502" s="253">
        <v>218</v>
      </c>
      <c r="B2502" s="270"/>
      <c r="C2502" s="86">
        <v>1</v>
      </c>
      <c r="E2502" s="178"/>
      <c r="F2502" s="225" t="s">
        <v>1506</v>
      </c>
      <c r="G2502" s="287"/>
      <c r="H2502" s="167"/>
      <c r="I2502" s="139"/>
      <c r="J2502" s="575"/>
      <c r="K2502" s="342"/>
      <c r="L2502" s="342"/>
      <c r="M2502" s="342"/>
      <c r="N2502" s="742"/>
    </row>
    <row r="2503" spans="1:14" ht="15" customHeight="1">
      <c r="A2503" s="253"/>
      <c r="B2503" s="270"/>
      <c r="C2503" s="86"/>
      <c r="D2503" s="309">
        <v>2</v>
      </c>
      <c r="E2503" s="178"/>
      <c r="F2503" s="225"/>
      <c r="G2503" s="287"/>
      <c r="H2503" s="167" t="s">
        <v>1771</v>
      </c>
      <c r="I2503" s="142"/>
      <c r="J2503" s="590"/>
      <c r="K2503" s="350"/>
      <c r="L2503" s="350"/>
      <c r="M2503" s="350"/>
      <c r="N2503" s="757"/>
    </row>
    <row r="2504" spans="1:14" ht="15" customHeight="1">
      <c r="A2504" s="253"/>
      <c r="B2504" s="270"/>
      <c r="C2504" s="86"/>
      <c r="D2504" s="309"/>
      <c r="E2504" s="178">
        <v>1</v>
      </c>
      <c r="F2504" s="225"/>
      <c r="G2504" s="287"/>
      <c r="H2504" s="167"/>
      <c r="I2504" s="142" t="s">
        <v>1772</v>
      </c>
      <c r="J2504" s="590"/>
      <c r="K2504" s="330">
        <v>15004</v>
      </c>
      <c r="L2504" s="330">
        <v>2652</v>
      </c>
      <c r="M2504" s="330">
        <v>2652</v>
      </c>
      <c r="N2504" s="735">
        <f>M2504/L2504*100</f>
        <v>100</v>
      </c>
    </row>
    <row r="2505" spans="1:14" ht="6" customHeight="1">
      <c r="A2505" s="253"/>
      <c r="B2505" s="253"/>
      <c r="C2505" s="86"/>
      <c r="E2505" s="178"/>
      <c r="F2505" s="225"/>
      <c r="G2505" s="287"/>
      <c r="H2505" s="167"/>
      <c r="I2505" s="142"/>
      <c r="J2505" s="590"/>
      <c r="K2505" s="350"/>
      <c r="L2505" s="201"/>
      <c r="M2505" s="201"/>
      <c r="N2505" s="744"/>
    </row>
    <row r="2506" spans="1:14" s="107" customFormat="1" ht="15" customHeight="1">
      <c r="A2506" s="253"/>
      <c r="B2506" s="270"/>
      <c r="C2506" s="253"/>
      <c r="D2506" s="309"/>
      <c r="E2506" s="321"/>
      <c r="F2506" s="234"/>
      <c r="G2506" s="234"/>
      <c r="H2506" s="327"/>
      <c r="I2506" s="227" t="s">
        <v>1773</v>
      </c>
      <c r="J2506" s="591"/>
      <c r="K2506" s="351">
        <f>SUM(K2502:K2505)</f>
        <v>15004</v>
      </c>
      <c r="L2506" s="345">
        <f>SUM(L2504:L2505)</f>
        <v>2652</v>
      </c>
      <c r="M2506" s="345">
        <f>SUM(M2504:M2505)</f>
        <v>2652</v>
      </c>
      <c r="N2506" s="736">
        <f>M2506/L2506*100</f>
        <v>100</v>
      </c>
    </row>
    <row r="2507" spans="1:14" s="107" customFormat="1" ht="8.25" customHeight="1">
      <c r="A2507" s="253"/>
      <c r="B2507" s="270"/>
      <c r="C2507" s="253"/>
      <c r="D2507" s="321"/>
      <c r="E2507" s="321"/>
      <c r="F2507" s="225"/>
      <c r="G2507" s="295"/>
      <c r="H2507" s="287"/>
      <c r="I2507" s="641"/>
      <c r="J2507" s="629"/>
      <c r="K2507" s="629"/>
      <c r="L2507" s="629"/>
      <c r="M2507" s="628"/>
      <c r="N2507" s="744"/>
    </row>
    <row r="2508" spans="1:14" ht="15" customHeight="1">
      <c r="A2508" s="253">
        <v>219</v>
      </c>
      <c r="B2508" s="270"/>
      <c r="C2508" s="86">
        <v>1</v>
      </c>
      <c r="E2508" s="178"/>
      <c r="F2508" s="225" t="s">
        <v>1507</v>
      </c>
      <c r="G2508" s="287"/>
      <c r="H2508" s="167"/>
      <c r="I2508" s="139"/>
      <c r="J2508" s="575"/>
      <c r="K2508" s="342"/>
      <c r="L2508" s="342"/>
      <c r="M2508" s="342"/>
      <c r="N2508" s="742"/>
    </row>
    <row r="2509" spans="1:14" ht="15.75" customHeight="1">
      <c r="A2509" s="253"/>
      <c r="B2509" s="270"/>
      <c r="C2509" s="86"/>
      <c r="D2509" s="309">
        <v>2</v>
      </c>
      <c r="E2509" s="178"/>
      <c r="F2509" s="225"/>
      <c r="G2509" s="287"/>
      <c r="H2509" s="167" t="s">
        <v>1771</v>
      </c>
      <c r="I2509" s="142"/>
      <c r="J2509" s="590"/>
      <c r="K2509" s="350"/>
      <c r="L2509" s="350"/>
      <c r="M2509" s="350"/>
      <c r="N2509" s="757"/>
    </row>
    <row r="2510" spans="1:14" ht="12.75" customHeight="1">
      <c r="A2510" s="253"/>
      <c r="B2510" s="270"/>
      <c r="C2510" s="86"/>
      <c r="D2510" s="309"/>
      <c r="E2510" s="178">
        <v>1</v>
      </c>
      <c r="F2510" s="225"/>
      <c r="G2510" s="287"/>
      <c r="H2510" s="167"/>
      <c r="I2510" s="142" t="s">
        <v>1772</v>
      </c>
      <c r="J2510" s="590"/>
      <c r="K2510" s="330">
        <v>15004</v>
      </c>
      <c r="L2510" s="330">
        <v>1137</v>
      </c>
      <c r="M2510" s="330">
        <v>1136</v>
      </c>
      <c r="N2510" s="735">
        <f>M2510/L2510*100</f>
        <v>99.91204925241864</v>
      </c>
    </row>
    <row r="2511" spans="1:14" ht="8.25" customHeight="1">
      <c r="A2511" s="253"/>
      <c r="B2511" s="253"/>
      <c r="C2511" s="86"/>
      <c r="E2511" s="178"/>
      <c r="F2511" s="225"/>
      <c r="G2511" s="287"/>
      <c r="H2511" s="167"/>
      <c r="I2511" s="142"/>
      <c r="J2511" s="590"/>
      <c r="K2511" s="350"/>
      <c r="L2511" s="201"/>
      <c r="M2511" s="201"/>
      <c r="N2511" s="744"/>
    </row>
    <row r="2512" spans="1:14" s="107" customFormat="1" ht="15" customHeight="1">
      <c r="A2512" s="253"/>
      <c r="B2512" s="270"/>
      <c r="C2512" s="253"/>
      <c r="D2512" s="309"/>
      <c r="E2512" s="321"/>
      <c r="F2512" s="234"/>
      <c r="G2512" s="234"/>
      <c r="H2512" s="327"/>
      <c r="I2512" s="227" t="s">
        <v>1773</v>
      </c>
      <c r="J2512" s="591"/>
      <c r="K2512" s="351">
        <f>SUM(K2508:K2511)</f>
        <v>15004</v>
      </c>
      <c r="L2512" s="345">
        <f>SUM(L2510:L2511)</f>
        <v>1137</v>
      </c>
      <c r="M2512" s="345">
        <f>SUM(M2510:M2511)</f>
        <v>1136</v>
      </c>
      <c r="N2512" s="736">
        <f>M2512/L2512*100</f>
        <v>99.91204925241864</v>
      </c>
    </row>
    <row r="2513" spans="1:14" s="107" customFormat="1" ht="14.25" customHeight="1">
      <c r="A2513" s="253"/>
      <c r="B2513" s="270"/>
      <c r="C2513" s="253"/>
      <c r="D2513" s="321"/>
      <c r="E2513" s="321"/>
      <c r="F2513" s="225"/>
      <c r="G2513" s="295"/>
      <c r="H2513" s="287"/>
      <c r="I2513" s="641"/>
      <c r="J2513" s="629"/>
      <c r="K2513" s="629"/>
      <c r="L2513" s="629"/>
      <c r="M2513" s="628"/>
      <c r="N2513" s="744"/>
    </row>
    <row r="2514" spans="1:14" ht="15" customHeight="1">
      <c r="A2514" s="253">
        <v>220</v>
      </c>
      <c r="B2514" s="270"/>
      <c r="C2514" s="86">
        <v>1</v>
      </c>
      <c r="E2514" s="178"/>
      <c r="F2514" s="225" t="s">
        <v>455</v>
      </c>
      <c r="G2514" s="287"/>
      <c r="H2514" s="167"/>
      <c r="I2514" s="139"/>
      <c r="J2514" s="575"/>
      <c r="K2514" s="342"/>
      <c r="L2514" s="342"/>
      <c r="M2514" s="342"/>
      <c r="N2514" s="742"/>
    </row>
    <row r="2515" spans="1:14" ht="15" customHeight="1">
      <c r="A2515" s="253"/>
      <c r="B2515" s="270"/>
      <c r="C2515" s="86"/>
      <c r="D2515" s="309">
        <v>2</v>
      </c>
      <c r="E2515" s="178"/>
      <c r="F2515" s="225"/>
      <c r="G2515" s="287"/>
      <c r="H2515" s="167" t="s">
        <v>1771</v>
      </c>
      <c r="I2515" s="142"/>
      <c r="J2515" s="590"/>
      <c r="K2515" s="350"/>
      <c r="L2515" s="350"/>
      <c r="M2515" s="350"/>
      <c r="N2515" s="757"/>
    </row>
    <row r="2516" spans="1:14" ht="15" customHeight="1">
      <c r="A2516" s="253"/>
      <c r="B2516" s="270"/>
      <c r="C2516" s="86"/>
      <c r="D2516" s="309"/>
      <c r="E2516" s="178">
        <v>1</v>
      </c>
      <c r="F2516" s="225"/>
      <c r="G2516" s="287"/>
      <c r="H2516" s="167"/>
      <c r="I2516" s="142" t="s">
        <v>1772</v>
      </c>
      <c r="J2516" s="590"/>
      <c r="K2516" s="330">
        <v>15004</v>
      </c>
      <c r="L2516" s="330">
        <v>161</v>
      </c>
      <c r="M2516" s="330">
        <v>161</v>
      </c>
      <c r="N2516" s="735">
        <f>M2516/L2516*100</f>
        <v>100</v>
      </c>
    </row>
    <row r="2517" spans="1:14" ht="15" customHeight="1">
      <c r="A2517" s="253"/>
      <c r="B2517" s="253"/>
      <c r="C2517" s="86"/>
      <c r="E2517" s="178"/>
      <c r="F2517" s="225"/>
      <c r="G2517" s="287"/>
      <c r="H2517" s="167"/>
      <c r="I2517" s="142"/>
      <c r="J2517" s="590"/>
      <c r="K2517" s="350"/>
      <c r="L2517" s="201"/>
      <c r="M2517" s="201"/>
      <c r="N2517" s="744"/>
    </row>
    <row r="2518" spans="1:14" s="107" customFormat="1" ht="15" customHeight="1">
      <c r="A2518" s="253"/>
      <c r="B2518" s="270"/>
      <c r="C2518" s="253"/>
      <c r="D2518" s="309"/>
      <c r="E2518" s="321"/>
      <c r="F2518" s="234"/>
      <c r="G2518" s="234"/>
      <c r="H2518" s="327"/>
      <c r="I2518" s="227" t="s">
        <v>1773</v>
      </c>
      <c r="J2518" s="591"/>
      <c r="K2518" s="351">
        <f>SUM(K2514:K2517)</f>
        <v>15004</v>
      </c>
      <c r="L2518" s="345">
        <f>SUM(L2516:L2517)</f>
        <v>161</v>
      </c>
      <c r="M2518" s="345">
        <f>SUM(M2516:M2517)</f>
        <v>161</v>
      </c>
      <c r="N2518" s="736">
        <f>M2518/L2518*100</f>
        <v>100</v>
      </c>
    </row>
    <row r="2519" spans="1:14" s="107" customFormat="1" ht="9.75" customHeight="1">
      <c r="A2519" s="253"/>
      <c r="B2519" s="672"/>
      <c r="C2519" s="253"/>
      <c r="D2519" s="309"/>
      <c r="E2519" s="321"/>
      <c r="F2519" s="225"/>
      <c r="G2519" s="225"/>
      <c r="H2519" s="680"/>
      <c r="I2519" s="225"/>
      <c r="J2519" s="684"/>
      <c r="K2519" s="685"/>
      <c r="L2519" s="356"/>
      <c r="M2519" s="356"/>
      <c r="N2519" s="744"/>
    </row>
    <row r="2520" spans="1:14" ht="15" customHeight="1">
      <c r="A2520" s="253">
        <v>221</v>
      </c>
      <c r="B2520" s="270"/>
      <c r="C2520" s="86">
        <v>1</v>
      </c>
      <c r="E2520" s="178"/>
      <c r="F2520" s="225" t="s">
        <v>515</v>
      </c>
      <c r="G2520" s="287"/>
      <c r="H2520" s="167"/>
      <c r="I2520" s="139"/>
      <c r="J2520" s="575"/>
      <c r="K2520" s="342"/>
      <c r="L2520" s="342"/>
      <c r="M2520" s="342"/>
      <c r="N2520" s="742"/>
    </row>
    <row r="2521" spans="1:14" ht="15" customHeight="1">
      <c r="A2521" s="253"/>
      <c r="B2521" s="270"/>
      <c r="C2521" s="86"/>
      <c r="D2521" s="309">
        <v>2</v>
      </c>
      <c r="E2521" s="178"/>
      <c r="F2521" s="225"/>
      <c r="G2521" s="287"/>
      <c r="H2521" s="167" t="s">
        <v>1771</v>
      </c>
      <c r="I2521" s="142"/>
      <c r="J2521" s="590"/>
      <c r="K2521" s="350"/>
      <c r="L2521" s="350"/>
      <c r="M2521" s="350"/>
      <c r="N2521" s="757"/>
    </row>
    <row r="2522" spans="1:14" ht="15" customHeight="1">
      <c r="A2522" s="253"/>
      <c r="B2522" s="270"/>
      <c r="C2522" s="86"/>
      <c r="D2522" s="309"/>
      <c r="E2522" s="178">
        <v>1</v>
      </c>
      <c r="F2522" s="225"/>
      <c r="G2522" s="287"/>
      <c r="H2522" s="167"/>
      <c r="I2522" s="142" t="s">
        <v>1772</v>
      </c>
      <c r="J2522" s="590"/>
      <c r="K2522" s="330">
        <v>15004</v>
      </c>
      <c r="L2522" s="330">
        <v>425</v>
      </c>
      <c r="M2522" s="330">
        <v>425</v>
      </c>
      <c r="N2522" s="735">
        <f>M2522/L2522*100</f>
        <v>100</v>
      </c>
    </row>
    <row r="2523" spans="1:14" ht="13.5" customHeight="1">
      <c r="A2523" s="253"/>
      <c r="B2523" s="253"/>
      <c r="C2523" s="86"/>
      <c r="E2523" s="178"/>
      <c r="F2523" s="225"/>
      <c r="G2523" s="287"/>
      <c r="H2523" s="167"/>
      <c r="I2523" s="142"/>
      <c r="J2523" s="590"/>
      <c r="K2523" s="350"/>
      <c r="L2523" s="201"/>
      <c r="M2523" s="201"/>
      <c r="N2523" s="744"/>
    </row>
    <row r="2524" spans="1:14" s="107" customFormat="1" ht="15" customHeight="1">
      <c r="A2524" s="253"/>
      <c r="B2524" s="270"/>
      <c r="C2524" s="253"/>
      <c r="D2524" s="309"/>
      <c r="E2524" s="321"/>
      <c r="F2524" s="234"/>
      <c r="G2524" s="234"/>
      <c r="H2524" s="327"/>
      <c r="I2524" s="227" t="s">
        <v>1773</v>
      </c>
      <c r="J2524" s="591"/>
      <c r="K2524" s="351">
        <f>SUM(K2520:K2523)</f>
        <v>15004</v>
      </c>
      <c r="L2524" s="345">
        <f>SUM(L2522:L2523)</f>
        <v>425</v>
      </c>
      <c r="M2524" s="345">
        <f>SUM(M2522:M2523)</f>
        <v>425</v>
      </c>
      <c r="N2524" s="736">
        <f>M2524/L2524*100</f>
        <v>100</v>
      </c>
    </row>
    <row r="2525" spans="1:14" s="107" customFormat="1" ht="14.25" customHeight="1">
      <c r="A2525" s="253"/>
      <c r="B2525" s="672"/>
      <c r="C2525" s="253"/>
      <c r="D2525" s="309"/>
      <c r="E2525" s="321"/>
      <c r="F2525" s="225"/>
      <c r="G2525" s="225"/>
      <c r="H2525" s="680"/>
      <c r="I2525" s="225"/>
      <c r="J2525" s="684"/>
      <c r="K2525" s="685"/>
      <c r="L2525" s="356"/>
      <c r="M2525" s="356"/>
      <c r="N2525" s="744"/>
    </row>
    <row r="2526" spans="1:14" ht="15" customHeight="1">
      <c r="A2526" s="253">
        <v>222</v>
      </c>
      <c r="B2526" s="270"/>
      <c r="C2526" s="86">
        <v>2</v>
      </c>
      <c r="E2526" s="178"/>
      <c r="F2526" s="225" t="s">
        <v>1462</v>
      </c>
      <c r="G2526" s="287"/>
      <c r="H2526" s="167"/>
      <c r="I2526" s="139"/>
      <c r="J2526" s="575"/>
      <c r="K2526" s="342"/>
      <c r="L2526" s="342"/>
      <c r="M2526" s="342"/>
      <c r="N2526" s="742"/>
    </row>
    <row r="2527" spans="1:14" ht="15" customHeight="1">
      <c r="A2527" s="253"/>
      <c r="B2527" s="270"/>
      <c r="C2527" s="86"/>
      <c r="D2527" s="309">
        <v>2</v>
      </c>
      <c r="E2527" s="178"/>
      <c r="F2527" s="225"/>
      <c r="G2527" s="287"/>
      <c r="H2527" s="167" t="s">
        <v>1771</v>
      </c>
      <c r="I2527" s="142"/>
      <c r="J2527" s="590"/>
      <c r="K2527" s="350"/>
      <c r="L2527" s="350"/>
      <c r="M2527" s="350"/>
      <c r="N2527" s="757"/>
    </row>
    <row r="2528" spans="1:14" ht="15" customHeight="1">
      <c r="A2528" s="253"/>
      <c r="B2528" s="270"/>
      <c r="C2528" s="86"/>
      <c r="D2528" s="309"/>
      <c r="E2528" s="178">
        <v>1</v>
      </c>
      <c r="F2528" s="225"/>
      <c r="G2528" s="287"/>
      <c r="H2528" s="167"/>
      <c r="I2528" s="142" t="s">
        <v>1772</v>
      </c>
      <c r="J2528" s="590"/>
      <c r="K2528" s="330">
        <v>15004</v>
      </c>
      <c r="L2528" s="330">
        <v>6813</v>
      </c>
      <c r="M2528" s="330">
        <v>6813</v>
      </c>
      <c r="N2528" s="735">
        <f>M2528/L2528*100</f>
        <v>100</v>
      </c>
    </row>
    <row r="2529" spans="1:14" ht="15" customHeight="1">
      <c r="A2529" s="253"/>
      <c r="B2529" s="253"/>
      <c r="C2529" s="86"/>
      <c r="E2529" s="178"/>
      <c r="F2529" s="225"/>
      <c r="G2529" s="287"/>
      <c r="H2529" s="167"/>
      <c r="I2529" s="142"/>
      <c r="J2529" s="590"/>
      <c r="K2529" s="350"/>
      <c r="L2529" s="201"/>
      <c r="M2529" s="201"/>
      <c r="N2529" s="744"/>
    </row>
    <row r="2530" spans="1:14" s="107" customFormat="1" ht="15" customHeight="1">
      <c r="A2530" s="253"/>
      <c r="B2530" s="270"/>
      <c r="C2530" s="253"/>
      <c r="D2530" s="309"/>
      <c r="E2530" s="321"/>
      <c r="F2530" s="234"/>
      <c r="G2530" s="234"/>
      <c r="H2530" s="327"/>
      <c r="I2530" s="227" t="s">
        <v>1773</v>
      </c>
      <c r="J2530" s="591"/>
      <c r="K2530" s="351">
        <f>SUM(K2526:K2529)</f>
        <v>15004</v>
      </c>
      <c r="L2530" s="345">
        <f>SUM(L2528:L2529)</f>
        <v>6813</v>
      </c>
      <c r="M2530" s="345">
        <f>SUM(M2528:M2529)</f>
        <v>6813</v>
      </c>
      <c r="N2530" s="736">
        <f>M2530/L2530*100</f>
        <v>100</v>
      </c>
    </row>
    <row r="2531" spans="1:14" s="107" customFormat="1" ht="15" customHeight="1">
      <c r="A2531" s="253"/>
      <c r="B2531" s="672"/>
      <c r="C2531" s="253"/>
      <c r="D2531" s="309"/>
      <c r="E2531" s="321"/>
      <c r="F2531" s="225"/>
      <c r="G2531" s="225"/>
      <c r="H2531" s="680"/>
      <c r="I2531" s="225"/>
      <c r="J2531" s="684"/>
      <c r="K2531" s="685"/>
      <c r="L2531" s="356"/>
      <c r="M2531" s="356"/>
      <c r="N2531" s="744"/>
    </row>
    <row r="2532" spans="1:14" ht="15" customHeight="1">
      <c r="A2532" s="253">
        <v>223</v>
      </c>
      <c r="B2532" s="270"/>
      <c r="C2532" s="86">
        <v>1</v>
      </c>
      <c r="D2532" s="640"/>
      <c r="E2532" s="178"/>
      <c r="F2532" s="225" t="s">
        <v>516</v>
      </c>
      <c r="G2532" s="287"/>
      <c r="H2532" s="167"/>
      <c r="I2532" s="139"/>
      <c r="J2532" s="575"/>
      <c r="K2532" s="342"/>
      <c r="L2532" s="342"/>
      <c r="M2532" s="342"/>
      <c r="N2532" s="742"/>
    </row>
    <row r="2533" spans="1:14" ht="15" customHeight="1">
      <c r="A2533" s="253"/>
      <c r="B2533" s="270"/>
      <c r="C2533" s="86"/>
      <c r="D2533" s="309">
        <v>2</v>
      </c>
      <c r="E2533" s="178"/>
      <c r="F2533" s="225"/>
      <c r="G2533" s="287"/>
      <c r="H2533" s="167" t="s">
        <v>1771</v>
      </c>
      <c r="I2533" s="142"/>
      <c r="J2533" s="590"/>
      <c r="K2533" s="350"/>
      <c r="L2533" s="350"/>
      <c r="M2533" s="350"/>
      <c r="N2533" s="757"/>
    </row>
    <row r="2534" spans="1:14" ht="15" customHeight="1">
      <c r="A2534" s="253"/>
      <c r="B2534" s="270"/>
      <c r="C2534" s="86"/>
      <c r="D2534" s="309"/>
      <c r="E2534" s="178">
        <v>1</v>
      </c>
      <c r="F2534" s="225"/>
      <c r="G2534" s="287"/>
      <c r="H2534" s="167"/>
      <c r="I2534" s="142" t="s">
        <v>1772</v>
      </c>
      <c r="J2534" s="590"/>
      <c r="K2534" s="330">
        <v>15004</v>
      </c>
      <c r="L2534" s="330">
        <v>116</v>
      </c>
      <c r="M2534" s="330">
        <v>116</v>
      </c>
      <c r="N2534" s="735">
        <f>M2534/L2534*100</f>
        <v>100</v>
      </c>
    </row>
    <row r="2535" spans="1:14" ht="8.25" customHeight="1">
      <c r="A2535" s="253"/>
      <c r="B2535" s="253"/>
      <c r="C2535" s="86"/>
      <c r="E2535" s="178"/>
      <c r="F2535" s="225"/>
      <c r="G2535" s="287"/>
      <c r="H2535" s="167"/>
      <c r="I2535" s="142"/>
      <c r="J2535" s="590"/>
      <c r="K2535" s="350"/>
      <c r="L2535" s="201"/>
      <c r="M2535" s="201"/>
      <c r="N2535" s="744"/>
    </row>
    <row r="2536" spans="1:14" s="107" customFormat="1" ht="17.25" customHeight="1">
      <c r="A2536" s="253"/>
      <c r="B2536" s="270"/>
      <c r="C2536" s="253"/>
      <c r="D2536" s="309"/>
      <c r="E2536" s="321"/>
      <c r="F2536" s="234"/>
      <c r="G2536" s="234"/>
      <c r="H2536" s="327"/>
      <c r="I2536" s="227" t="s">
        <v>1773</v>
      </c>
      <c r="J2536" s="591"/>
      <c r="K2536" s="351">
        <f>SUM(K2532:K2535)</f>
        <v>15004</v>
      </c>
      <c r="L2536" s="345">
        <f>SUM(L2534:L2535)</f>
        <v>116</v>
      </c>
      <c r="M2536" s="345">
        <f>SUM(M2534:M2535)</f>
        <v>116</v>
      </c>
      <c r="N2536" s="736">
        <f>M2536/L2536*100</f>
        <v>100</v>
      </c>
    </row>
    <row r="2537" spans="1:14" s="107" customFormat="1" ht="15" customHeight="1">
      <c r="A2537" s="253"/>
      <c r="B2537" s="672"/>
      <c r="C2537" s="253"/>
      <c r="D2537" s="309"/>
      <c r="E2537" s="321"/>
      <c r="F2537" s="225"/>
      <c r="G2537" s="225"/>
      <c r="H2537" s="680"/>
      <c r="I2537" s="225"/>
      <c r="J2537" s="684"/>
      <c r="K2537" s="685"/>
      <c r="L2537" s="356"/>
      <c r="M2537" s="356"/>
      <c r="N2537" s="744"/>
    </row>
    <row r="2538" spans="1:14" ht="15" customHeight="1">
      <c r="A2538" s="253">
        <v>224</v>
      </c>
      <c r="B2538" s="270"/>
      <c r="C2538" s="86">
        <v>1</v>
      </c>
      <c r="D2538" s="640"/>
      <c r="E2538" s="178"/>
      <c r="F2538" s="225" t="s">
        <v>517</v>
      </c>
      <c r="G2538" s="287"/>
      <c r="H2538" s="167"/>
      <c r="I2538" s="139"/>
      <c r="J2538" s="575"/>
      <c r="K2538" s="342"/>
      <c r="L2538" s="342"/>
      <c r="M2538" s="342"/>
      <c r="N2538" s="742"/>
    </row>
    <row r="2539" spans="1:14" ht="15" customHeight="1">
      <c r="A2539" s="253"/>
      <c r="B2539" s="270"/>
      <c r="C2539" s="86"/>
      <c r="D2539" s="309">
        <v>2</v>
      </c>
      <c r="E2539" s="178"/>
      <c r="F2539" s="225"/>
      <c r="G2539" s="287"/>
      <c r="H2539" s="167" t="s">
        <v>1771</v>
      </c>
      <c r="I2539" s="142"/>
      <c r="J2539" s="590"/>
      <c r="K2539" s="350"/>
      <c r="L2539" s="350"/>
      <c r="M2539" s="350"/>
      <c r="N2539" s="757"/>
    </row>
    <row r="2540" spans="1:14" ht="15" customHeight="1">
      <c r="A2540" s="253"/>
      <c r="B2540" s="270"/>
      <c r="C2540" s="86"/>
      <c r="D2540" s="309"/>
      <c r="E2540" s="178">
        <v>1</v>
      </c>
      <c r="F2540" s="225"/>
      <c r="G2540" s="287"/>
      <c r="H2540" s="167"/>
      <c r="I2540" s="142" t="s">
        <v>1772</v>
      </c>
      <c r="J2540" s="590"/>
      <c r="K2540" s="330">
        <v>15004</v>
      </c>
      <c r="L2540" s="330">
        <v>9783</v>
      </c>
      <c r="M2540" s="330">
        <v>4891</v>
      </c>
      <c r="N2540" s="735">
        <f>M2540/L2540*100</f>
        <v>49.994889093325156</v>
      </c>
    </row>
    <row r="2541" spans="1:14" ht="6" customHeight="1">
      <c r="A2541" s="253"/>
      <c r="B2541" s="253"/>
      <c r="C2541" s="86"/>
      <c r="E2541" s="178"/>
      <c r="F2541" s="225"/>
      <c r="G2541" s="287"/>
      <c r="H2541" s="167"/>
      <c r="I2541" s="142"/>
      <c r="J2541" s="590"/>
      <c r="K2541" s="350"/>
      <c r="L2541" s="201"/>
      <c r="M2541" s="201"/>
      <c r="N2541" s="744"/>
    </row>
    <row r="2542" spans="1:14" s="107" customFormat="1" ht="21" customHeight="1">
      <c r="A2542" s="253"/>
      <c r="B2542" s="270"/>
      <c r="C2542" s="253"/>
      <c r="D2542" s="309"/>
      <c r="E2542" s="321"/>
      <c r="F2542" s="234"/>
      <c r="G2542" s="234"/>
      <c r="H2542" s="327"/>
      <c r="I2542" s="227" t="s">
        <v>1773</v>
      </c>
      <c r="J2542" s="591"/>
      <c r="K2542" s="351">
        <f>SUM(K2538:K2541)</f>
        <v>15004</v>
      </c>
      <c r="L2542" s="345">
        <f>SUM(L2540:L2541)</f>
        <v>9783</v>
      </c>
      <c r="M2542" s="345">
        <f>SUM(M2540:M2541)</f>
        <v>4891</v>
      </c>
      <c r="N2542" s="736">
        <f>M2542/L2542*100</f>
        <v>49.994889093325156</v>
      </c>
    </row>
    <row r="2543" spans="1:14" s="107" customFormat="1" ht="15" customHeight="1">
      <c r="A2543" s="253"/>
      <c r="B2543" s="672"/>
      <c r="C2543" s="253"/>
      <c r="D2543" s="309"/>
      <c r="E2543" s="321"/>
      <c r="F2543" s="225"/>
      <c r="G2543" s="225"/>
      <c r="H2543" s="680"/>
      <c r="I2543" s="225"/>
      <c r="J2543" s="684"/>
      <c r="K2543" s="685"/>
      <c r="L2543" s="356"/>
      <c r="M2543" s="356"/>
      <c r="N2543" s="744"/>
    </row>
    <row r="2544" spans="1:14" ht="15" customHeight="1">
      <c r="A2544" s="253">
        <v>225</v>
      </c>
      <c r="B2544" s="270"/>
      <c r="C2544" s="86">
        <v>1</v>
      </c>
      <c r="D2544" s="640"/>
      <c r="E2544" s="178"/>
      <c r="F2544" s="225" t="s">
        <v>518</v>
      </c>
      <c r="G2544" s="287"/>
      <c r="H2544" s="167"/>
      <c r="I2544" s="139"/>
      <c r="J2544" s="575"/>
      <c r="K2544" s="342"/>
      <c r="L2544" s="342"/>
      <c r="M2544" s="342"/>
      <c r="N2544" s="742"/>
    </row>
    <row r="2545" spans="1:14" ht="15" customHeight="1">
      <c r="A2545" s="253"/>
      <c r="B2545" s="270"/>
      <c r="C2545" s="86"/>
      <c r="D2545" s="309">
        <v>2</v>
      </c>
      <c r="E2545" s="178"/>
      <c r="F2545" s="225"/>
      <c r="G2545" s="287"/>
      <c r="H2545" s="167" t="s">
        <v>1771</v>
      </c>
      <c r="I2545" s="142"/>
      <c r="J2545" s="590"/>
      <c r="K2545" s="350"/>
      <c r="L2545" s="350"/>
      <c r="M2545" s="350"/>
      <c r="N2545" s="757"/>
    </row>
    <row r="2546" spans="1:14" ht="15" customHeight="1">
      <c r="A2546" s="253"/>
      <c r="B2546" s="270"/>
      <c r="C2546" s="86"/>
      <c r="D2546" s="309"/>
      <c r="E2546" s="178">
        <v>1</v>
      </c>
      <c r="F2546" s="225"/>
      <c r="G2546" s="287"/>
      <c r="H2546" s="167"/>
      <c r="I2546" s="142" t="s">
        <v>1772</v>
      </c>
      <c r="J2546" s="590"/>
      <c r="K2546" s="330">
        <v>15004</v>
      </c>
      <c r="L2546" s="330">
        <v>21229</v>
      </c>
      <c r="M2546" s="330">
        <v>21229</v>
      </c>
      <c r="N2546" s="735">
        <f>M2546/L2546*100</f>
        <v>100</v>
      </c>
    </row>
    <row r="2547" spans="1:14" ht="8.25" customHeight="1">
      <c r="A2547" s="253"/>
      <c r="B2547" s="253"/>
      <c r="C2547" s="86"/>
      <c r="E2547" s="178"/>
      <c r="F2547" s="225"/>
      <c r="G2547" s="287"/>
      <c r="H2547" s="167"/>
      <c r="I2547" s="142"/>
      <c r="J2547" s="590"/>
      <c r="K2547" s="350"/>
      <c r="L2547" s="201"/>
      <c r="M2547" s="201"/>
      <c r="N2547" s="744"/>
    </row>
    <row r="2548" spans="1:14" s="107" customFormat="1" ht="15" customHeight="1">
      <c r="A2548" s="253"/>
      <c r="B2548" s="270"/>
      <c r="C2548" s="253"/>
      <c r="D2548" s="309"/>
      <c r="E2548" s="321"/>
      <c r="F2548" s="234"/>
      <c r="G2548" s="234"/>
      <c r="H2548" s="327"/>
      <c r="I2548" s="227" t="s">
        <v>1773</v>
      </c>
      <c r="J2548" s="591"/>
      <c r="K2548" s="351">
        <f>SUM(K2544:K2547)</f>
        <v>15004</v>
      </c>
      <c r="L2548" s="345">
        <f>SUM(L2546:L2547)</f>
        <v>21229</v>
      </c>
      <c r="M2548" s="345">
        <f>SUM(M2546:M2547)</f>
        <v>21229</v>
      </c>
      <c r="N2548" s="736">
        <f>M2548/L2548*100</f>
        <v>100</v>
      </c>
    </row>
    <row r="2549" spans="1:14" s="107" customFormat="1" ht="15" customHeight="1">
      <c r="A2549" s="253"/>
      <c r="B2549" s="672"/>
      <c r="C2549" s="253"/>
      <c r="D2549" s="309"/>
      <c r="E2549" s="321"/>
      <c r="F2549" s="225"/>
      <c r="G2549" s="225"/>
      <c r="H2549" s="680"/>
      <c r="I2549" s="225"/>
      <c r="J2549" s="684"/>
      <c r="K2549" s="685"/>
      <c r="L2549" s="356"/>
      <c r="M2549" s="356"/>
      <c r="N2549" s="744"/>
    </row>
    <row r="2550" spans="1:14" ht="15" customHeight="1">
      <c r="A2550" s="253">
        <v>226</v>
      </c>
      <c r="B2550" s="270"/>
      <c r="C2550" s="86">
        <v>1</v>
      </c>
      <c r="D2550" s="640"/>
      <c r="E2550" s="178"/>
      <c r="F2550" s="225" t="s">
        <v>519</v>
      </c>
      <c r="G2550" s="287"/>
      <c r="H2550" s="167"/>
      <c r="I2550" s="139"/>
      <c r="J2550" s="575"/>
      <c r="K2550" s="342"/>
      <c r="L2550" s="342"/>
      <c r="M2550" s="342"/>
      <c r="N2550" s="742"/>
    </row>
    <row r="2551" spans="1:14" ht="15" customHeight="1">
      <c r="A2551" s="253"/>
      <c r="B2551" s="270"/>
      <c r="C2551" s="86"/>
      <c r="D2551" s="309">
        <v>2</v>
      </c>
      <c r="E2551" s="178"/>
      <c r="F2551" s="225"/>
      <c r="G2551" s="287"/>
      <c r="H2551" s="167" t="s">
        <v>1771</v>
      </c>
      <c r="I2551" s="142"/>
      <c r="J2551" s="590"/>
      <c r="K2551" s="350"/>
      <c r="L2551" s="350"/>
      <c r="M2551" s="350"/>
      <c r="N2551" s="757"/>
    </row>
    <row r="2552" spans="1:14" ht="15" customHeight="1">
      <c r="A2552" s="253"/>
      <c r="B2552" s="270"/>
      <c r="C2552" s="86"/>
      <c r="D2552" s="309"/>
      <c r="E2552" s="178">
        <v>1</v>
      </c>
      <c r="F2552" s="225"/>
      <c r="G2552" s="287"/>
      <c r="H2552" s="167"/>
      <c r="I2552" s="142" t="s">
        <v>1772</v>
      </c>
      <c r="J2552" s="590"/>
      <c r="K2552" s="330">
        <v>15004</v>
      </c>
      <c r="L2552" s="330">
        <v>9125</v>
      </c>
      <c r="M2552" s="330"/>
      <c r="N2552" s="735"/>
    </row>
    <row r="2553" spans="1:14" ht="8.25" customHeight="1">
      <c r="A2553" s="253"/>
      <c r="B2553" s="253"/>
      <c r="C2553" s="86"/>
      <c r="E2553" s="178"/>
      <c r="F2553" s="225"/>
      <c r="G2553" s="287"/>
      <c r="H2553" s="167"/>
      <c r="I2553" s="142"/>
      <c r="J2553" s="590"/>
      <c r="K2553" s="350"/>
      <c r="L2553" s="201"/>
      <c r="M2553" s="201"/>
      <c r="N2553" s="744"/>
    </row>
    <row r="2554" spans="1:14" s="107" customFormat="1" ht="15" customHeight="1">
      <c r="A2554" s="253"/>
      <c r="B2554" s="270"/>
      <c r="C2554" s="253"/>
      <c r="D2554" s="309"/>
      <c r="E2554" s="321"/>
      <c r="F2554" s="234"/>
      <c r="G2554" s="234"/>
      <c r="H2554" s="327"/>
      <c r="I2554" s="227" t="s">
        <v>1773</v>
      </c>
      <c r="J2554" s="591"/>
      <c r="K2554" s="351">
        <f>SUM(K2550:K2553)</f>
        <v>15004</v>
      </c>
      <c r="L2554" s="345">
        <f>SUM(L2552:L2553)</f>
        <v>9125</v>
      </c>
      <c r="M2554" s="345">
        <f>SUM(M2552:M2553)</f>
        <v>0</v>
      </c>
      <c r="N2554" s="746"/>
    </row>
    <row r="2555" spans="1:14" s="107" customFormat="1" ht="15" customHeight="1">
      <c r="A2555" s="253"/>
      <c r="B2555" s="672"/>
      <c r="C2555" s="253"/>
      <c r="D2555" s="309"/>
      <c r="E2555" s="321"/>
      <c r="F2555" s="225"/>
      <c r="G2555" s="225"/>
      <c r="H2555" s="680"/>
      <c r="I2555" s="225"/>
      <c r="J2555" s="684"/>
      <c r="K2555" s="685"/>
      <c r="L2555" s="356"/>
      <c r="M2555" s="356"/>
      <c r="N2555" s="744"/>
    </row>
    <row r="2556" spans="1:14" ht="15" customHeight="1">
      <c r="A2556" s="253">
        <v>227</v>
      </c>
      <c r="B2556" s="270"/>
      <c r="C2556" s="86">
        <v>1</v>
      </c>
      <c r="D2556" s="640"/>
      <c r="E2556" s="178"/>
      <c r="F2556" s="225" t="s">
        <v>430</v>
      </c>
      <c r="G2556" s="287"/>
      <c r="H2556" s="167"/>
      <c r="I2556" s="139"/>
      <c r="J2556" s="575"/>
      <c r="K2556" s="342"/>
      <c r="L2556" s="342"/>
      <c r="M2556" s="342"/>
      <c r="N2556" s="742"/>
    </row>
    <row r="2557" spans="1:14" ht="15" customHeight="1">
      <c r="A2557" s="253"/>
      <c r="B2557" s="270"/>
      <c r="C2557" s="86"/>
      <c r="D2557" s="309">
        <v>2</v>
      </c>
      <c r="E2557" s="178"/>
      <c r="F2557" s="225"/>
      <c r="G2557" s="287"/>
      <c r="H2557" s="167" t="s">
        <v>1771</v>
      </c>
      <c r="I2557" s="142"/>
      <c r="J2557" s="590"/>
      <c r="K2557" s="350"/>
      <c r="L2557" s="350"/>
      <c r="M2557" s="350"/>
      <c r="N2557" s="757"/>
    </row>
    <row r="2558" spans="1:14" ht="15" customHeight="1">
      <c r="A2558" s="253"/>
      <c r="B2558" s="270"/>
      <c r="C2558" s="86"/>
      <c r="D2558" s="309"/>
      <c r="E2558" s="178">
        <v>1</v>
      </c>
      <c r="F2558" s="225"/>
      <c r="G2558" s="287"/>
      <c r="H2558" s="167"/>
      <c r="I2558" s="142" t="s">
        <v>1772</v>
      </c>
      <c r="J2558" s="590"/>
      <c r="K2558" s="330">
        <v>15004</v>
      </c>
      <c r="L2558" s="330">
        <v>2621</v>
      </c>
      <c r="M2558" s="330"/>
      <c r="N2558" s="735"/>
    </row>
    <row r="2559" spans="1:14" ht="8.25" customHeight="1">
      <c r="A2559" s="253"/>
      <c r="B2559" s="253"/>
      <c r="C2559" s="86"/>
      <c r="E2559" s="178"/>
      <c r="F2559" s="225"/>
      <c r="G2559" s="287"/>
      <c r="H2559" s="167"/>
      <c r="I2559" s="142"/>
      <c r="J2559" s="590"/>
      <c r="K2559" s="350"/>
      <c r="L2559" s="201"/>
      <c r="M2559" s="201"/>
      <c r="N2559" s="744"/>
    </row>
    <row r="2560" spans="1:14" s="107" customFormat="1" ht="15" customHeight="1">
      <c r="A2560" s="253"/>
      <c r="B2560" s="270"/>
      <c r="C2560" s="253"/>
      <c r="D2560" s="309"/>
      <c r="E2560" s="321"/>
      <c r="F2560" s="234"/>
      <c r="G2560" s="234"/>
      <c r="H2560" s="327"/>
      <c r="I2560" s="227" t="s">
        <v>1773</v>
      </c>
      <c r="J2560" s="591"/>
      <c r="K2560" s="351">
        <f>SUM(K2556:K2559)</f>
        <v>15004</v>
      </c>
      <c r="L2560" s="345">
        <f>SUM(L2558:L2559)</f>
        <v>2621</v>
      </c>
      <c r="M2560" s="345">
        <f>SUM(M2558:M2559)</f>
        <v>0</v>
      </c>
      <c r="N2560" s="746"/>
    </row>
    <row r="2561" spans="1:14" s="107" customFormat="1" ht="15" customHeight="1">
      <c r="A2561" s="253"/>
      <c r="B2561" s="672"/>
      <c r="C2561" s="253"/>
      <c r="D2561" s="309"/>
      <c r="E2561" s="321"/>
      <c r="F2561" s="225"/>
      <c r="G2561" s="225"/>
      <c r="H2561" s="680"/>
      <c r="I2561" s="225"/>
      <c r="J2561" s="684"/>
      <c r="K2561" s="685"/>
      <c r="L2561" s="356"/>
      <c r="M2561" s="356"/>
      <c r="N2561" s="744"/>
    </row>
    <row r="2562" spans="1:14" ht="15" customHeight="1">
      <c r="A2562" s="253">
        <v>228</v>
      </c>
      <c r="B2562" s="270"/>
      <c r="C2562" s="86">
        <v>1</v>
      </c>
      <c r="D2562" s="640"/>
      <c r="E2562" s="178"/>
      <c r="F2562" s="225" t="s">
        <v>1409</v>
      </c>
      <c r="G2562" s="287"/>
      <c r="H2562" s="167"/>
      <c r="I2562" s="139"/>
      <c r="J2562" s="575"/>
      <c r="K2562" s="342"/>
      <c r="L2562" s="342"/>
      <c r="M2562" s="342"/>
      <c r="N2562" s="742"/>
    </row>
    <row r="2563" spans="1:14" ht="15" customHeight="1">
      <c r="A2563" s="253"/>
      <c r="B2563" s="270"/>
      <c r="C2563" s="86"/>
      <c r="D2563" s="309">
        <v>2</v>
      </c>
      <c r="E2563" s="178"/>
      <c r="F2563" s="225"/>
      <c r="G2563" s="287"/>
      <c r="H2563" s="167" t="s">
        <v>1771</v>
      </c>
      <c r="I2563" s="142"/>
      <c r="J2563" s="590"/>
      <c r="K2563" s="350"/>
      <c r="L2563" s="350"/>
      <c r="M2563" s="350"/>
      <c r="N2563" s="757"/>
    </row>
    <row r="2564" spans="1:14" ht="15" customHeight="1">
      <c r="A2564" s="253"/>
      <c r="B2564" s="270"/>
      <c r="C2564" s="86"/>
      <c r="D2564" s="309"/>
      <c r="E2564" s="178">
        <v>1</v>
      </c>
      <c r="F2564" s="225"/>
      <c r="G2564" s="287"/>
      <c r="H2564" s="167"/>
      <c r="I2564" s="142" t="s">
        <v>1772</v>
      </c>
      <c r="J2564" s="590"/>
      <c r="K2564" s="330">
        <v>15004</v>
      </c>
      <c r="L2564" s="330">
        <v>1968</v>
      </c>
      <c r="M2564" s="330">
        <v>1938</v>
      </c>
      <c r="N2564" s="735">
        <f>M2564/L2564*100</f>
        <v>98.47560975609755</v>
      </c>
    </row>
    <row r="2565" spans="1:14" ht="8.25" customHeight="1">
      <c r="A2565" s="253"/>
      <c r="B2565" s="253"/>
      <c r="C2565" s="86"/>
      <c r="E2565" s="178"/>
      <c r="F2565" s="225"/>
      <c r="G2565" s="287"/>
      <c r="H2565" s="167"/>
      <c r="I2565" s="142"/>
      <c r="J2565" s="590"/>
      <c r="K2565" s="350"/>
      <c r="L2565" s="201"/>
      <c r="M2565" s="201"/>
      <c r="N2565" s="744"/>
    </row>
    <row r="2566" spans="1:14" s="107" customFormat="1" ht="15" customHeight="1">
      <c r="A2566" s="253"/>
      <c r="B2566" s="270"/>
      <c r="C2566" s="253"/>
      <c r="D2566" s="309"/>
      <c r="E2566" s="321"/>
      <c r="F2566" s="234"/>
      <c r="G2566" s="234"/>
      <c r="H2566" s="327"/>
      <c r="I2566" s="227" t="s">
        <v>1773</v>
      </c>
      <c r="J2566" s="591"/>
      <c r="K2566" s="351">
        <f>SUM(K2562:K2565)</f>
        <v>15004</v>
      </c>
      <c r="L2566" s="345">
        <f>SUM(L2564:L2565)</f>
        <v>1968</v>
      </c>
      <c r="M2566" s="345">
        <f>SUM(M2564:M2565)</f>
        <v>1938</v>
      </c>
      <c r="N2566" s="736">
        <f>M2566/L2566*100</f>
        <v>98.47560975609755</v>
      </c>
    </row>
    <row r="2567" spans="1:14" s="107" customFormat="1" ht="15" customHeight="1">
      <c r="A2567" s="253"/>
      <c r="B2567" s="672"/>
      <c r="C2567" s="253"/>
      <c r="D2567" s="309"/>
      <c r="E2567" s="321"/>
      <c r="F2567" s="225"/>
      <c r="G2567" s="225"/>
      <c r="H2567" s="680"/>
      <c r="I2567" s="225"/>
      <c r="J2567" s="684"/>
      <c r="K2567" s="685"/>
      <c r="L2567" s="356"/>
      <c r="M2567" s="356"/>
      <c r="N2567" s="744"/>
    </row>
    <row r="2568" spans="1:14" ht="15" customHeight="1">
      <c r="A2568" s="253">
        <v>229</v>
      </c>
      <c r="B2568" s="270"/>
      <c r="C2568" s="86">
        <v>1</v>
      </c>
      <c r="D2568" s="640"/>
      <c r="E2568" s="178"/>
      <c r="F2568" s="225" t="s">
        <v>520</v>
      </c>
      <c r="G2568" s="287"/>
      <c r="H2568" s="167"/>
      <c r="I2568" s="139"/>
      <c r="J2568" s="575"/>
      <c r="K2568" s="342"/>
      <c r="L2568" s="342"/>
      <c r="M2568" s="342"/>
      <c r="N2568" s="742"/>
    </row>
    <row r="2569" spans="1:14" ht="15" customHeight="1">
      <c r="A2569" s="253"/>
      <c r="B2569" s="270"/>
      <c r="C2569" s="86"/>
      <c r="D2569" s="309">
        <v>2</v>
      </c>
      <c r="E2569" s="178"/>
      <c r="F2569" s="225"/>
      <c r="G2569" s="287"/>
      <c r="H2569" s="167" t="s">
        <v>1771</v>
      </c>
      <c r="I2569" s="142"/>
      <c r="J2569" s="590"/>
      <c r="K2569" s="350"/>
      <c r="L2569" s="350"/>
      <c r="M2569" s="350"/>
      <c r="N2569" s="757"/>
    </row>
    <row r="2570" spans="1:14" ht="15" customHeight="1">
      <c r="A2570" s="253"/>
      <c r="B2570" s="270"/>
      <c r="C2570" s="86"/>
      <c r="D2570" s="309"/>
      <c r="E2570" s="178">
        <v>1</v>
      </c>
      <c r="F2570" s="225"/>
      <c r="G2570" s="287"/>
      <c r="H2570" s="167"/>
      <c r="I2570" s="142" t="s">
        <v>1772</v>
      </c>
      <c r="J2570" s="590"/>
      <c r="K2570" s="330">
        <v>15004</v>
      </c>
      <c r="L2570" s="330">
        <v>434</v>
      </c>
      <c r="M2570" s="330">
        <v>434</v>
      </c>
      <c r="N2570" s="735">
        <f>M2570/L2570*100</f>
        <v>100</v>
      </c>
    </row>
    <row r="2571" spans="1:14" ht="8.25" customHeight="1">
      <c r="A2571" s="253"/>
      <c r="B2571" s="253"/>
      <c r="C2571" s="86"/>
      <c r="E2571" s="178"/>
      <c r="F2571" s="225"/>
      <c r="G2571" s="287"/>
      <c r="H2571" s="167"/>
      <c r="I2571" s="142"/>
      <c r="J2571" s="590"/>
      <c r="K2571" s="350"/>
      <c r="L2571" s="201"/>
      <c r="M2571" s="201"/>
      <c r="N2571" s="744"/>
    </row>
    <row r="2572" spans="1:14" s="107" customFormat="1" ht="15" customHeight="1">
      <c r="A2572" s="253"/>
      <c r="B2572" s="270"/>
      <c r="C2572" s="253"/>
      <c r="D2572" s="309"/>
      <c r="E2572" s="321"/>
      <c r="F2572" s="234"/>
      <c r="G2572" s="234"/>
      <c r="H2572" s="327"/>
      <c r="I2572" s="227" t="s">
        <v>1773</v>
      </c>
      <c r="J2572" s="591"/>
      <c r="K2572" s="351">
        <f>SUM(K2568:K2571)</f>
        <v>15004</v>
      </c>
      <c r="L2572" s="345">
        <f>SUM(L2570:L2571)</f>
        <v>434</v>
      </c>
      <c r="M2572" s="345">
        <f>SUM(M2570:M2571)</f>
        <v>434</v>
      </c>
      <c r="N2572" s="736">
        <f>M2572/L2572*100</f>
        <v>100</v>
      </c>
    </row>
    <row r="2573" spans="1:14" s="107" customFormat="1" ht="15" customHeight="1">
      <c r="A2573" s="253"/>
      <c r="B2573" s="672"/>
      <c r="C2573" s="253"/>
      <c r="D2573" s="309"/>
      <c r="E2573" s="321"/>
      <c r="F2573" s="225"/>
      <c r="G2573" s="225"/>
      <c r="H2573" s="680"/>
      <c r="I2573" s="225"/>
      <c r="J2573" s="684"/>
      <c r="K2573" s="685"/>
      <c r="L2573" s="356"/>
      <c r="M2573" s="356"/>
      <c r="N2573" s="744"/>
    </row>
    <row r="2574" spans="1:14" ht="15" customHeight="1">
      <c r="A2574" s="253">
        <v>230</v>
      </c>
      <c r="B2574" s="270"/>
      <c r="C2574" s="86">
        <v>1</v>
      </c>
      <c r="D2574" s="640"/>
      <c r="E2574" s="178"/>
      <c r="F2574" s="225" t="s">
        <v>521</v>
      </c>
      <c r="G2574" s="287"/>
      <c r="H2574" s="167"/>
      <c r="I2574" s="139"/>
      <c r="J2574" s="575"/>
      <c r="K2574" s="342"/>
      <c r="L2574" s="342"/>
      <c r="M2574" s="342"/>
      <c r="N2574" s="742"/>
    </row>
    <row r="2575" spans="1:14" ht="15" customHeight="1">
      <c r="A2575" s="253"/>
      <c r="B2575" s="270"/>
      <c r="C2575" s="86"/>
      <c r="D2575" s="309">
        <v>2</v>
      </c>
      <c r="E2575" s="178"/>
      <c r="F2575" s="225"/>
      <c r="G2575" s="287"/>
      <c r="H2575" s="167" t="s">
        <v>1771</v>
      </c>
      <c r="I2575" s="142"/>
      <c r="J2575" s="590"/>
      <c r="K2575" s="350"/>
      <c r="L2575" s="350"/>
      <c r="M2575" s="350"/>
      <c r="N2575" s="757"/>
    </row>
    <row r="2576" spans="1:14" ht="15" customHeight="1">
      <c r="A2576" s="253"/>
      <c r="B2576" s="270"/>
      <c r="C2576" s="86"/>
      <c r="D2576" s="309"/>
      <c r="E2576" s="178">
        <v>1</v>
      </c>
      <c r="F2576" s="225"/>
      <c r="G2576" s="287"/>
      <c r="H2576" s="167"/>
      <c r="I2576" s="142" t="s">
        <v>1772</v>
      </c>
      <c r="J2576" s="590"/>
      <c r="K2576" s="330">
        <v>15004</v>
      </c>
      <c r="L2576" s="330">
        <v>400</v>
      </c>
      <c r="M2576" s="330">
        <v>400</v>
      </c>
      <c r="N2576" s="735">
        <f>M2576/L2576*100</f>
        <v>100</v>
      </c>
    </row>
    <row r="2577" spans="1:14" ht="15" customHeight="1">
      <c r="A2577" s="253"/>
      <c r="B2577" s="253"/>
      <c r="C2577" s="86"/>
      <c r="E2577" s="178"/>
      <c r="F2577" s="225"/>
      <c r="G2577" s="287"/>
      <c r="H2577" s="167"/>
      <c r="I2577" s="142"/>
      <c r="J2577" s="590"/>
      <c r="K2577" s="350"/>
      <c r="L2577" s="201"/>
      <c r="M2577" s="201"/>
      <c r="N2577" s="744"/>
    </row>
    <row r="2578" spans="1:14" s="107" customFormat="1" ht="15" customHeight="1">
      <c r="A2578" s="253"/>
      <c r="B2578" s="270"/>
      <c r="C2578" s="253"/>
      <c r="D2578" s="309"/>
      <c r="E2578" s="321"/>
      <c r="F2578" s="234"/>
      <c r="G2578" s="234"/>
      <c r="H2578" s="327"/>
      <c r="I2578" s="227" t="s">
        <v>1773</v>
      </c>
      <c r="J2578" s="591"/>
      <c r="K2578" s="351">
        <f>SUM(K2574:K2577)</f>
        <v>15004</v>
      </c>
      <c r="L2578" s="345">
        <f>SUM(L2576:L2577)</f>
        <v>400</v>
      </c>
      <c r="M2578" s="345">
        <f>SUM(M2576:M2577)</f>
        <v>400</v>
      </c>
      <c r="N2578" s="736">
        <f>M2578/L2578*100</f>
        <v>100</v>
      </c>
    </row>
    <row r="2579" spans="1:14" s="107" customFormat="1" ht="15" customHeight="1">
      <c r="A2579" s="253"/>
      <c r="B2579" s="672"/>
      <c r="C2579" s="253"/>
      <c r="D2579" s="309"/>
      <c r="E2579" s="321"/>
      <c r="F2579" s="225"/>
      <c r="G2579" s="225"/>
      <c r="H2579" s="680"/>
      <c r="I2579" s="225"/>
      <c r="J2579" s="684"/>
      <c r="K2579" s="685"/>
      <c r="L2579" s="356"/>
      <c r="M2579" s="356"/>
      <c r="N2579" s="744"/>
    </row>
    <row r="2580" spans="1:14" ht="15" customHeight="1">
      <c r="A2580" s="253">
        <v>231</v>
      </c>
      <c r="B2580" s="270"/>
      <c r="C2580" s="86">
        <v>1</v>
      </c>
      <c r="D2580" s="640"/>
      <c r="E2580" s="178"/>
      <c r="F2580" s="225" t="s">
        <v>1296</v>
      </c>
      <c r="G2580" s="287"/>
      <c r="H2580" s="167"/>
      <c r="I2580" s="139"/>
      <c r="J2580" s="575"/>
      <c r="K2580" s="342"/>
      <c r="L2580" s="342"/>
      <c r="M2580" s="342"/>
      <c r="N2580" s="742"/>
    </row>
    <row r="2581" spans="1:14" ht="15" customHeight="1">
      <c r="A2581" s="253"/>
      <c r="B2581" s="270"/>
      <c r="C2581" s="86"/>
      <c r="D2581" s="309">
        <v>2</v>
      </c>
      <c r="E2581" s="178"/>
      <c r="F2581" s="225"/>
      <c r="G2581" s="287"/>
      <c r="H2581" s="167" t="s">
        <v>1771</v>
      </c>
      <c r="I2581" s="142"/>
      <c r="J2581" s="590"/>
      <c r="K2581" s="350"/>
      <c r="L2581" s="350"/>
      <c r="M2581" s="350"/>
      <c r="N2581" s="757"/>
    </row>
    <row r="2582" spans="1:14" ht="15" customHeight="1">
      <c r="A2582" s="253"/>
      <c r="B2582" s="270"/>
      <c r="C2582" s="86"/>
      <c r="D2582" s="309"/>
      <c r="E2582" s="178">
        <v>1</v>
      </c>
      <c r="F2582" s="225"/>
      <c r="G2582" s="287"/>
      <c r="H2582" s="167"/>
      <c r="I2582" s="142" t="s">
        <v>1772</v>
      </c>
      <c r="J2582" s="590"/>
      <c r="K2582" s="330">
        <v>15004</v>
      </c>
      <c r="L2582" s="330">
        <v>1803</v>
      </c>
      <c r="M2582" s="330">
        <v>1803</v>
      </c>
      <c r="N2582" s="735">
        <f>M2582/L2582*100</f>
        <v>100</v>
      </c>
    </row>
    <row r="2583" spans="1:14" ht="12" customHeight="1">
      <c r="A2583" s="253"/>
      <c r="B2583" s="253"/>
      <c r="C2583" s="86"/>
      <c r="E2583" s="178"/>
      <c r="F2583" s="225"/>
      <c r="G2583" s="287"/>
      <c r="H2583" s="167"/>
      <c r="I2583" s="142"/>
      <c r="J2583" s="590"/>
      <c r="K2583" s="350"/>
      <c r="L2583" s="201"/>
      <c r="M2583" s="201"/>
      <c r="N2583" s="744"/>
    </row>
    <row r="2584" spans="1:14" s="107" customFormat="1" ht="15" customHeight="1">
      <c r="A2584" s="253"/>
      <c r="B2584" s="270"/>
      <c r="C2584" s="253"/>
      <c r="D2584" s="309"/>
      <c r="E2584" s="321"/>
      <c r="F2584" s="234"/>
      <c r="G2584" s="234"/>
      <c r="H2584" s="327"/>
      <c r="I2584" s="227" t="s">
        <v>1773</v>
      </c>
      <c r="J2584" s="591"/>
      <c r="K2584" s="351">
        <f>SUM(K2580:K2583)</f>
        <v>15004</v>
      </c>
      <c r="L2584" s="345">
        <f>SUM(L2582:L2583)</f>
        <v>1803</v>
      </c>
      <c r="M2584" s="345">
        <f>SUM(M2582:M2583)</f>
        <v>1803</v>
      </c>
      <c r="N2584" s="736">
        <f>M2584/L2584*100</f>
        <v>100</v>
      </c>
    </row>
    <row r="2585" spans="1:14" s="107" customFormat="1" ht="9" customHeight="1">
      <c r="A2585" s="253"/>
      <c r="B2585" s="672"/>
      <c r="C2585" s="253"/>
      <c r="D2585" s="309"/>
      <c r="E2585" s="321"/>
      <c r="F2585" s="225"/>
      <c r="G2585" s="225"/>
      <c r="H2585" s="680"/>
      <c r="I2585" s="225"/>
      <c r="J2585" s="684"/>
      <c r="K2585" s="685"/>
      <c r="L2585" s="356"/>
      <c r="M2585" s="356"/>
      <c r="N2585" s="744"/>
    </row>
    <row r="2586" spans="1:14" ht="15" customHeight="1">
      <c r="A2586" s="253">
        <v>232</v>
      </c>
      <c r="B2586" s="270"/>
      <c r="C2586" s="86">
        <v>2</v>
      </c>
      <c r="D2586" s="640"/>
      <c r="E2586" s="178"/>
      <c r="F2586" s="225" t="s">
        <v>1297</v>
      </c>
      <c r="G2586" s="287"/>
      <c r="H2586" s="167"/>
      <c r="I2586" s="139"/>
      <c r="J2586" s="575"/>
      <c r="K2586" s="342"/>
      <c r="L2586" s="342"/>
      <c r="M2586" s="342"/>
      <c r="N2586" s="742"/>
    </row>
    <row r="2587" spans="1:14" ht="15" customHeight="1">
      <c r="A2587" s="253"/>
      <c r="B2587" s="270"/>
      <c r="C2587" s="86"/>
      <c r="D2587" s="309">
        <v>2</v>
      </c>
      <c r="E2587" s="178"/>
      <c r="F2587" s="225"/>
      <c r="G2587" s="287"/>
      <c r="H2587" s="167" t="s">
        <v>1771</v>
      </c>
      <c r="I2587" s="142"/>
      <c r="J2587" s="590"/>
      <c r="K2587" s="350"/>
      <c r="L2587" s="350"/>
      <c r="M2587" s="350"/>
      <c r="N2587" s="757"/>
    </row>
    <row r="2588" spans="1:14" ht="15" customHeight="1">
      <c r="A2588" s="253"/>
      <c r="B2588" s="270"/>
      <c r="C2588" s="86"/>
      <c r="D2588" s="309"/>
      <c r="E2588" s="178">
        <v>1</v>
      </c>
      <c r="F2588" s="225"/>
      <c r="G2588" s="287"/>
      <c r="H2588" s="167"/>
      <c r="I2588" s="142" t="s">
        <v>1772</v>
      </c>
      <c r="J2588" s="590"/>
      <c r="K2588" s="330">
        <v>15004</v>
      </c>
      <c r="L2588" s="330">
        <v>2425</v>
      </c>
      <c r="M2588" s="330"/>
      <c r="N2588" s="735"/>
    </row>
    <row r="2589" spans="1:14" ht="9.75" customHeight="1">
      <c r="A2589" s="253"/>
      <c r="B2589" s="253"/>
      <c r="C2589" s="86"/>
      <c r="E2589" s="178"/>
      <c r="F2589" s="225"/>
      <c r="G2589" s="287"/>
      <c r="H2589" s="167"/>
      <c r="I2589" s="142"/>
      <c r="J2589" s="590"/>
      <c r="K2589" s="350"/>
      <c r="L2589" s="201"/>
      <c r="M2589" s="201"/>
      <c r="N2589" s="744"/>
    </row>
    <row r="2590" spans="1:14" s="107" customFormat="1" ht="15" customHeight="1">
      <c r="A2590" s="253"/>
      <c r="B2590" s="270"/>
      <c r="C2590" s="253"/>
      <c r="D2590" s="309"/>
      <c r="E2590" s="321"/>
      <c r="F2590" s="234"/>
      <c r="G2590" s="234"/>
      <c r="H2590" s="327"/>
      <c r="I2590" s="227" t="s">
        <v>1773</v>
      </c>
      <c r="J2590" s="591"/>
      <c r="K2590" s="351">
        <f>SUM(K2586:K2589)</f>
        <v>15004</v>
      </c>
      <c r="L2590" s="345">
        <f>SUM(L2588:L2589)</f>
        <v>2425</v>
      </c>
      <c r="M2590" s="345">
        <f>SUM(M2588:M2589)</f>
        <v>0</v>
      </c>
      <c r="N2590" s="736"/>
    </row>
    <row r="2591" spans="1:14" s="107" customFormat="1" ht="9" customHeight="1">
      <c r="A2591" s="253"/>
      <c r="B2591" s="672"/>
      <c r="C2591" s="253"/>
      <c r="D2591" s="309"/>
      <c r="E2591" s="321"/>
      <c r="F2591" s="225"/>
      <c r="G2591" s="225"/>
      <c r="H2591" s="680"/>
      <c r="I2591" s="225"/>
      <c r="J2591" s="684"/>
      <c r="K2591" s="685"/>
      <c r="L2591" s="356"/>
      <c r="M2591" s="356"/>
      <c r="N2591" s="744"/>
    </row>
    <row r="2592" spans="1:14" ht="15" customHeight="1">
      <c r="A2592" s="253">
        <v>233</v>
      </c>
      <c r="B2592" s="270"/>
      <c r="C2592" s="86">
        <v>1</v>
      </c>
      <c r="D2592" s="640"/>
      <c r="E2592" s="178"/>
      <c r="F2592" s="225" t="s">
        <v>1298</v>
      </c>
      <c r="G2592" s="287"/>
      <c r="H2592" s="167"/>
      <c r="I2592" s="139"/>
      <c r="J2592" s="575"/>
      <c r="K2592" s="342"/>
      <c r="L2592" s="342"/>
      <c r="M2592" s="342"/>
      <c r="N2592" s="742"/>
    </row>
    <row r="2593" spans="1:14" ht="15" customHeight="1">
      <c r="A2593" s="253"/>
      <c r="B2593" s="270"/>
      <c r="C2593" s="86"/>
      <c r="D2593" s="309">
        <v>2</v>
      </c>
      <c r="E2593" s="178"/>
      <c r="F2593" s="225"/>
      <c r="G2593" s="287"/>
      <c r="H2593" s="167" t="s">
        <v>1771</v>
      </c>
      <c r="I2593" s="142"/>
      <c r="J2593" s="590"/>
      <c r="K2593" s="350"/>
      <c r="L2593" s="350"/>
      <c r="M2593" s="350"/>
      <c r="N2593" s="757"/>
    </row>
    <row r="2594" spans="1:14" ht="15" customHeight="1">
      <c r="A2594" s="253"/>
      <c r="B2594" s="270"/>
      <c r="C2594" s="86"/>
      <c r="D2594" s="309"/>
      <c r="E2594" s="178">
        <v>1</v>
      </c>
      <c r="F2594" s="225"/>
      <c r="G2594" s="287"/>
      <c r="H2594" s="167"/>
      <c r="I2594" s="142" t="s">
        <v>1772</v>
      </c>
      <c r="J2594" s="590"/>
      <c r="K2594" s="330">
        <v>15004</v>
      </c>
      <c r="L2594" s="330">
        <v>3415</v>
      </c>
      <c r="M2594" s="330">
        <v>3415</v>
      </c>
      <c r="N2594" s="735">
        <f>M2594/L2594*100</f>
        <v>100</v>
      </c>
    </row>
    <row r="2595" spans="1:14" ht="10.5" customHeight="1">
      <c r="A2595" s="253"/>
      <c r="B2595" s="253"/>
      <c r="C2595" s="86"/>
      <c r="E2595" s="178"/>
      <c r="F2595" s="225"/>
      <c r="G2595" s="287"/>
      <c r="H2595" s="167"/>
      <c r="I2595" s="142"/>
      <c r="J2595" s="590"/>
      <c r="K2595" s="350"/>
      <c r="L2595" s="201"/>
      <c r="M2595" s="201"/>
      <c r="N2595" s="744"/>
    </row>
    <row r="2596" spans="1:14" s="107" customFormat="1" ht="15" customHeight="1">
      <c r="A2596" s="253"/>
      <c r="B2596" s="270"/>
      <c r="C2596" s="253"/>
      <c r="D2596" s="309"/>
      <c r="E2596" s="321"/>
      <c r="F2596" s="234"/>
      <c r="G2596" s="234"/>
      <c r="H2596" s="327"/>
      <c r="I2596" s="227" t="s">
        <v>1773</v>
      </c>
      <c r="J2596" s="591"/>
      <c r="K2596" s="351">
        <f>SUM(K2592:K2595)</f>
        <v>15004</v>
      </c>
      <c r="L2596" s="345">
        <f>SUM(L2594:L2595)</f>
        <v>3415</v>
      </c>
      <c r="M2596" s="345">
        <f>SUM(M2594:M2595)</f>
        <v>3415</v>
      </c>
      <c r="N2596" s="736">
        <f>M2596/L2596*100</f>
        <v>100</v>
      </c>
    </row>
    <row r="2597" spans="1:14" s="107" customFormat="1" ht="9" customHeight="1">
      <c r="A2597" s="253"/>
      <c r="B2597" s="672"/>
      <c r="C2597" s="253"/>
      <c r="D2597" s="309"/>
      <c r="E2597" s="321"/>
      <c r="F2597" s="225"/>
      <c r="G2597" s="225"/>
      <c r="H2597" s="680"/>
      <c r="I2597" s="225"/>
      <c r="J2597" s="684"/>
      <c r="K2597" s="685"/>
      <c r="L2597" s="356"/>
      <c r="M2597" s="356"/>
      <c r="N2597" s="744"/>
    </row>
    <row r="2598" spans="1:14" ht="15" customHeight="1">
      <c r="A2598" s="253">
        <v>234</v>
      </c>
      <c r="B2598" s="270"/>
      <c r="C2598" s="86">
        <v>1</v>
      </c>
      <c r="D2598" s="640"/>
      <c r="E2598" s="178"/>
      <c r="F2598" s="225" t="s">
        <v>1299</v>
      </c>
      <c r="G2598" s="287"/>
      <c r="H2598" s="167"/>
      <c r="I2598" s="139"/>
      <c r="J2598" s="575"/>
      <c r="K2598" s="342"/>
      <c r="L2598" s="342"/>
      <c r="M2598" s="342"/>
      <c r="N2598" s="742"/>
    </row>
    <row r="2599" spans="1:14" ht="15" customHeight="1">
      <c r="A2599" s="253"/>
      <c r="B2599" s="270"/>
      <c r="C2599" s="86"/>
      <c r="D2599" s="309">
        <v>2</v>
      </c>
      <c r="E2599" s="178"/>
      <c r="F2599" s="225"/>
      <c r="G2599" s="287"/>
      <c r="H2599" s="167" t="s">
        <v>1771</v>
      </c>
      <c r="I2599" s="142"/>
      <c r="J2599" s="590"/>
      <c r="K2599" s="350"/>
      <c r="L2599" s="350"/>
      <c r="M2599" s="350"/>
      <c r="N2599" s="757"/>
    </row>
    <row r="2600" spans="1:14" ht="15" customHeight="1">
      <c r="A2600" s="253"/>
      <c r="B2600" s="270"/>
      <c r="C2600" s="86"/>
      <c r="D2600" s="309"/>
      <c r="E2600" s="178">
        <v>1</v>
      </c>
      <c r="F2600" s="225"/>
      <c r="G2600" s="287"/>
      <c r="H2600" s="167"/>
      <c r="I2600" s="142" t="s">
        <v>1772</v>
      </c>
      <c r="J2600" s="590"/>
      <c r="K2600" s="330">
        <v>15004</v>
      </c>
      <c r="L2600" s="330">
        <v>2088</v>
      </c>
      <c r="M2600" s="330">
        <v>2088</v>
      </c>
      <c r="N2600" s="735">
        <f>M2600/L2600*100</f>
        <v>100</v>
      </c>
    </row>
    <row r="2601" spans="1:14" ht="6" customHeight="1">
      <c r="A2601" s="253"/>
      <c r="B2601" s="253"/>
      <c r="C2601" s="86"/>
      <c r="E2601" s="178"/>
      <c r="F2601" s="225"/>
      <c r="G2601" s="287"/>
      <c r="H2601" s="167"/>
      <c r="I2601" s="142"/>
      <c r="J2601" s="590"/>
      <c r="K2601" s="350"/>
      <c r="L2601" s="201"/>
      <c r="M2601" s="201"/>
      <c r="N2601" s="744"/>
    </row>
    <row r="2602" spans="1:14" s="107" customFormat="1" ht="15" customHeight="1">
      <c r="A2602" s="253"/>
      <c r="B2602" s="270"/>
      <c r="C2602" s="253"/>
      <c r="D2602" s="309"/>
      <c r="E2602" s="321"/>
      <c r="F2602" s="234"/>
      <c r="G2602" s="234"/>
      <c r="H2602" s="327"/>
      <c r="I2602" s="227" t="s">
        <v>1773</v>
      </c>
      <c r="J2602" s="591"/>
      <c r="K2602" s="351">
        <f>SUM(K2598:K2601)</f>
        <v>15004</v>
      </c>
      <c r="L2602" s="345">
        <f>SUM(L2600:L2601)</f>
        <v>2088</v>
      </c>
      <c r="M2602" s="345">
        <f>SUM(M2600:M2601)</f>
        <v>2088</v>
      </c>
      <c r="N2602" s="736">
        <f>M2602/L2602*100</f>
        <v>100</v>
      </c>
    </row>
    <row r="2603" spans="1:14" s="107" customFormat="1" ht="8.25" customHeight="1">
      <c r="A2603" s="253"/>
      <c r="B2603" s="672"/>
      <c r="C2603" s="253"/>
      <c r="D2603" s="309"/>
      <c r="E2603" s="321"/>
      <c r="F2603" s="225"/>
      <c r="G2603" s="225"/>
      <c r="H2603" s="680"/>
      <c r="I2603" s="225"/>
      <c r="J2603" s="684"/>
      <c r="K2603" s="685"/>
      <c r="L2603" s="356"/>
      <c r="M2603" s="356"/>
      <c r="N2603" s="744"/>
    </row>
    <row r="2604" spans="1:14" ht="15" customHeight="1">
      <c r="A2604" s="253">
        <v>235</v>
      </c>
      <c r="B2604" s="270"/>
      <c r="C2604" s="86">
        <v>1</v>
      </c>
      <c r="D2604" s="640"/>
      <c r="E2604" s="178"/>
      <c r="F2604" s="225" t="s">
        <v>1300</v>
      </c>
      <c r="G2604" s="287"/>
      <c r="H2604" s="167"/>
      <c r="I2604" s="139"/>
      <c r="J2604" s="575"/>
      <c r="K2604" s="342"/>
      <c r="L2604" s="342"/>
      <c r="M2604" s="342"/>
      <c r="N2604" s="742"/>
    </row>
    <row r="2605" spans="1:14" ht="15" customHeight="1">
      <c r="A2605" s="253"/>
      <c r="B2605" s="270"/>
      <c r="C2605" s="86"/>
      <c r="D2605" s="309">
        <v>2</v>
      </c>
      <c r="E2605" s="178"/>
      <c r="F2605" s="225"/>
      <c r="G2605" s="287"/>
      <c r="H2605" s="167" t="s">
        <v>1771</v>
      </c>
      <c r="I2605" s="142"/>
      <c r="J2605" s="590"/>
      <c r="K2605" s="350"/>
      <c r="L2605" s="350"/>
      <c r="M2605" s="350"/>
      <c r="N2605" s="757"/>
    </row>
    <row r="2606" spans="1:14" ht="15" customHeight="1">
      <c r="A2606" s="253"/>
      <c r="B2606" s="270"/>
      <c r="C2606" s="86"/>
      <c r="D2606" s="309"/>
      <c r="E2606" s="178">
        <v>1</v>
      </c>
      <c r="F2606" s="225"/>
      <c r="G2606" s="287"/>
      <c r="H2606" s="167"/>
      <c r="I2606" s="142" t="s">
        <v>1772</v>
      </c>
      <c r="J2606" s="590"/>
      <c r="K2606" s="330">
        <v>15004</v>
      </c>
      <c r="L2606" s="330">
        <v>10000</v>
      </c>
      <c r="M2606" s="330"/>
      <c r="N2606" s="735"/>
    </row>
    <row r="2607" spans="1:14" ht="8.25" customHeight="1">
      <c r="A2607" s="253"/>
      <c r="B2607" s="253"/>
      <c r="C2607" s="86"/>
      <c r="E2607" s="178"/>
      <c r="F2607" s="225"/>
      <c r="G2607" s="287"/>
      <c r="H2607" s="167"/>
      <c r="I2607" s="142"/>
      <c r="J2607" s="590"/>
      <c r="K2607" s="350"/>
      <c r="L2607" s="201"/>
      <c r="M2607" s="201"/>
      <c r="N2607" s="744"/>
    </row>
    <row r="2608" spans="1:14" s="107" customFormat="1" ht="15" customHeight="1">
      <c r="A2608" s="253"/>
      <c r="B2608" s="270"/>
      <c r="C2608" s="253"/>
      <c r="D2608" s="309"/>
      <c r="E2608" s="321"/>
      <c r="F2608" s="234"/>
      <c r="G2608" s="234"/>
      <c r="H2608" s="327"/>
      <c r="I2608" s="227" t="s">
        <v>1773</v>
      </c>
      <c r="J2608" s="591"/>
      <c r="K2608" s="351">
        <f>SUM(K2604:K2607)</f>
        <v>15004</v>
      </c>
      <c r="L2608" s="345">
        <f>SUM(L2606:L2607)</f>
        <v>10000</v>
      </c>
      <c r="M2608" s="345">
        <f>SUM(M2606:M2607)</f>
        <v>0</v>
      </c>
      <c r="N2608" s="736"/>
    </row>
    <row r="2609" spans="1:14" s="107" customFormat="1" ht="15" customHeight="1">
      <c r="A2609" s="253"/>
      <c r="B2609" s="672"/>
      <c r="C2609" s="253"/>
      <c r="D2609" s="309"/>
      <c r="E2609" s="321"/>
      <c r="F2609" s="225"/>
      <c r="G2609" s="225"/>
      <c r="H2609" s="680"/>
      <c r="I2609" s="225"/>
      <c r="J2609" s="684"/>
      <c r="K2609" s="685"/>
      <c r="L2609" s="356"/>
      <c r="M2609" s="356"/>
      <c r="N2609" s="744"/>
    </row>
    <row r="2610" spans="1:14" ht="15" customHeight="1">
      <c r="A2610" s="253">
        <v>236</v>
      </c>
      <c r="B2610" s="270"/>
      <c r="C2610" s="86">
        <v>1</v>
      </c>
      <c r="D2610" s="640"/>
      <c r="E2610" s="178"/>
      <c r="F2610" s="225" t="s">
        <v>1862</v>
      </c>
      <c r="G2610" s="287"/>
      <c r="H2610" s="167"/>
      <c r="I2610" s="139"/>
      <c r="J2610" s="575"/>
      <c r="K2610" s="342"/>
      <c r="L2610" s="342"/>
      <c r="M2610" s="342"/>
      <c r="N2610" s="742"/>
    </row>
    <row r="2611" spans="1:14" ht="15" customHeight="1">
      <c r="A2611" s="253"/>
      <c r="B2611" s="270"/>
      <c r="C2611" s="86"/>
      <c r="D2611" s="309">
        <v>2</v>
      </c>
      <c r="E2611" s="178"/>
      <c r="F2611" s="225"/>
      <c r="G2611" s="287"/>
      <c r="H2611" s="167" t="s">
        <v>1771</v>
      </c>
      <c r="I2611" s="142"/>
      <c r="J2611" s="590"/>
      <c r="K2611" s="350"/>
      <c r="L2611" s="350"/>
      <c r="M2611" s="350"/>
      <c r="N2611" s="757"/>
    </row>
    <row r="2612" spans="1:14" ht="15" customHeight="1">
      <c r="A2612" s="253"/>
      <c r="B2612" s="270"/>
      <c r="C2612" s="86"/>
      <c r="D2612" s="309"/>
      <c r="E2612" s="178">
        <v>1</v>
      </c>
      <c r="F2612" s="225"/>
      <c r="G2612" s="287"/>
      <c r="H2612" s="167"/>
      <c r="I2612" s="142" t="s">
        <v>1772</v>
      </c>
      <c r="J2612" s="590"/>
      <c r="K2612" s="330">
        <v>15004</v>
      </c>
      <c r="L2612" s="330">
        <v>250</v>
      </c>
      <c r="M2612" s="330">
        <v>250</v>
      </c>
      <c r="N2612" s="735">
        <f>M2612/L2612*100</f>
        <v>100</v>
      </c>
    </row>
    <row r="2613" spans="1:14" ht="15" customHeight="1">
      <c r="A2613" s="253"/>
      <c r="B2613" s="253"/>
      <c r="C2613" s="86"/>
      <c r="E2613" s="178"/>
      <c r="F2613" s="225"/>
      <c r="G2613" s="287"/>
      <c r="H2613" s="167"/>
      <c r="I2613" s="142"/>
      <c r="J2613" s="590"/>
      <c r="K2613" s="350"/>
      <c r="L2613" s="201"/>
      <c r="M2613" s="201"/>
      <c r="N2613" s="744"/>
    </row>
    <row r="2614" spans="1:14" s="107" customFormat="1" ht="15" customHeight="1">
      <c r="A2614" s="253"/>
      <c r="B2614" s="270"/>
      <c r="C2614" s="253"/>
      <c r="D2614" s="309"/>
      <c r="E2614" s="321"/>
      <c r="F2614" s="234"/>
      <c r="G2614" s="234"/>
      <c r="H2614" s="327"/>
      <c r="I2614" s="227" t="s">
        <v>1773</v>
      </c>
      <c r="J2614" s="591"/>
      <c r="K2614" s="351">
        <f>SUM(K2610:K2613)</f>
        <v>15004</v>
      </c>
      <c r="L2614" s="345">
        <f>SUM(L2612:L2613)</f>
        <v>250</v>
      </c>
      <c r="M2614" s="345">
        <f>SUM(M2612:M2613)</f>
        <v>250</v>
      </c>
      <c r="N2614" s="736">
        <f>M2614/L2614*100</f>
        <v>100</v>
      </c>
    </row>
    <row r="2615" spans="1:14" s="107" customFormat="1" ht="15" customHeight="1">
      <c r="A2615" s="253"/>
      <c r="B2615" s="672"/>
      <c r="C2615" s="253"/>
      <c r="D2615" s="309"/>
      <c r="E2615" s="321"/>
      <c r="F2615" s="225"/>
      <c r="G2615" s="225"/>
      <c r="H2615" s="680"/>
      <c r="I2615" s="225"/>
      <c r="J2615" s="684"/>
      <c r="K2615" s="685"/>
      <c r="L2615" s="356"/>
      <c r="M2615" s="356"/>
      <c r="N2615" s="744"/>
    </row>
    <row r="2616" spans="1:14" ht="15" customHeight="1">
      <c r="A2616" s="253">
        <v>237</v>
      </c>
      <c r="B2616" s="270"/>
      <c r="C2616" s="86">
        <v>1</v>
      </c>
      <c r="D2616" s="640"/>
      <c r="E2616" s="178"/>
      <c r="F2616" s="225" t="s">
        <v>1861</v>
      </c>
      <c r="G2616" s="287"/>
      <c r="H2616" s="167"/>
      <c r="I2616" s="139"/>
      <c r="J2616" s="575"/>
      <c r="K2616" s="342"/>
      <c r="L2616" s="342"/>
      <c r="M2616" s="342"/>
      <c r="N2616" s="742"/>
    </row>
    <row r="2617" spans="1:14" ht="15" customHeight="1">
      <c r="A2617" s="253"/>
      <c r="B2617" s="270"/>
      <c r="C2617" s="86"/>
      <c r="D2617" s="309">
        <v>2</v>
      </c>
      <c r="E2617" s="178"/>
      <c r="F2617" s="225"/>
      <c r="G2617" s="287"/>
      <c r="H2617" s="167" t="s">
        <v>1771</v>
      </c>
      <c r="I2617" s="142"/>
      <c r="J2617" s="590"/>
      <c r="K2617" s="350"/>
      <c r="L2617" s="350"/>
      <c r="M2617" s="350"/>
      <c r="N2617" s="757"/>
    </row>
    <row r="2618" spans="1:14" ht="15" customHeight="1">
      <c r="A2618" s="253"/>
      <c r="B2618" s="270"/>
      <c r="C2618" s="86"/>
      <c r="D2618" s="309"/>
      <c r="E2618" s="178">
        <v>1</v>
      </c>
      <c r="F2618" s="225"/>
      <c r="G2618" s="287"/>
      <c r="H2618" s="167"/>
      <c r="I2618" s="142" t="s">
        <v>1772</v>
      </c>
      <c r="J2618" s="590"/>
      <c r="K2618" s="330">
        <v>15004</v>
      </c>
      <c r="L2618" s="330">
        <v>255</v>
      </c>
      <c r="M2618" s="330"/>
      <c r="N2618" s="735"/>
    </row>
    <row r="2619" spans="1:14" ht="15" customHeight="1">
      <c r="A2619" s="253"/>
      <c r="B2619" s="253"/>
      <c r="C2619" s="86"/>
      <c r="E2619" s="178"/>
      <c r="F2619" s="225"/>
      <c r="G2619" s="287"/>
      <c r="H2619" s="167"/>
      <c r="I2619" s="142"/>
      <c r="J2619" s="590"/>
      <c r="K2619" s="350"/>
      <c r="L2619" s="201"/>
      <c r="M2619" s="201"/>
      <c r="N2619" s="744"/>
    </row>
    <row r="2620" spans="1:14" s="107" customFormat="1" ht="15" customHeight="1">
      <c r="A2620" s="253"/>
      <c r="B2620" s="270"/>
      <c r="C2620" s="253"/>
      <c r="D2620" s="309"/>
      <c r="E2620" s="321"/>
      <c r="F2620" s="234"/>
      <c r="G2620" s="234"/>
      <c r="H2620" s="327"/>
      <c r="I2620" s="227" t="s">
        <v>1773</v>
      </c>
      <c r="J2620" s="591"/>
      <c r="K2620" s="351">
        <f>SUM(K2616:K2619)</f>
        <v>15004</v>
      </c>
      <c r="L2620" s="345">
        <f>SUM(L2618:L2619)</f>
        <v>255</v>
      </c>
      <c r="M2620" s="345">
        <f>SUM(M2618:M2619)</f>
        <v>0</v>
      </c>
      <c r="N2620" s="736"/>
    </row>
    <row r="2621" spans="1:14" ht="8.25" customHeight="1">
      <c r="A2621" s="253"/>
      <c r="C2621" s="86"/>
      <c r="D2621" s="309"/>
      <c r="E2621" s="178"/>
      <c r="F2621" s="225"/>
      <c r="G2621" s="287"/>
      <c r="H2621" s="166"/>
      <c r="I2621" s="140"/>
      <c r="J2621" s="587"/>
      <c r="K2621" s="349"/>
      <c r="L2621" s="349"/>
      <c r="M2621" s="349"/>
      <c r="N2621" s="754"/>
    </row>
    <row r="2622" spans="1:14" ht="19.5" customHeight="1">
      <c r="A2622" s="981" t="s">
        <v>1863</v>
      </c>
      <c r="B2622" s="979"/>
      <c r="C2622" s="979"/>
      <c r="D2622" s="979"/>
      <c r="E2622" s="979"/>
      <c r="F2622" s="979"/>
      <c r="G2622" s="979"/>
      <c r="H2622" s="979"/>
      <c r="I2622" s="982"/>
      <c r="J2622" s="642">
        <f>SUM(J2172:J2329)/2+J2169+SUM(J2065:J2124)/2+J2062+SUM(J1991:J2011)/2</f>
        <v>1089343</v>
      </c>
      <c r="K2622" s="642">
        <f>SUM(K2172:K2329)/2+K2169+SUM(K2065:K2124)/2+K2062+SUM(K1991:K2011)/2</f>
        <v>436677</v>
      </c>
      <c r="L2622" s="642">
        <f>SUM(L2455:L2578)/2+L2452+SUM(L2172:L2437)/2+L2169+SUM(L2065:L2124)/2+L2062+SUM(L1991:L2011)/2+SUM(L2580:L2608)/2+SUM(L2612:L2620)/2</f>
        <v>2094039</v>
      </c>
      <c r="M2622" s="642">
        <f>SUM(M2456:M2620)/2+M2452+SUM(M2173:M2437)/2+M2169+SUM(M2066:M2124)/2+M2062+SUM(M1993:M2011)/2</f>
        <v>1227098</v>
      </c>
      <c r="N2622" s="736">
        <f>M2622/L2622*100</f>
        <v>58.59957718074974</v>
      </c>
    </row>
    <row r="2623" spans="1:14" ht="7.5" customHeight="1">
      <c r="A2623" s="255"/>
      <c r="B2623" s="270"/>
      <c r="C2623" s="94"/>
      <c r="D2623" s="309"/>
      <c r="E2623" s="180"/>
      <c r="F2623" s="235"/>
      <c r="G2623" s="286"/>
      <c r="H2623" s="161"/>
      <c r="I2623" s="143"/>
      <c r="J2623" s="586"/>
      <c r="K2623" s="348"/>
      <c r="L2623" s="348"/>
      <c r="M2623" s="348"/>
      <c r="N2623" s="753"/>
    </row>
    <row r="2624" spans="1:14" ht="15.75" customHeight="1">
      <c r="A2624" s="253">
        <v>251</v>
      </c>
      <c r="B2624" s="270"/>
      <c r="C2624" s="86">
        <v>1</v>
      </c>
      <c r="D2624" s="309"/>
      <c r="E2624" s="178"/>
      <c r="F2624" s="225" t="s">
        <v>486</v>
      </c>
      <c r="G2624" s="287"/>
      <c r="H2624" s="167"/>
      <c r="I2624" s="139"/>
      <c r="J2624" s="575"/>
      <c r="K2624" s="342"/>
      <c r="L2624" s="342"/>
      <c r="M2624" s="342"/>
      <c r="N2624" s="742"/>
    </row>
    <row r="2625" spans="1:14" ht="15.75" customHeight="1">
      <c r="A2625" s="253"/>
      <c r="B2625" s="270"/>
      <c r="C2625" s="86"/>
      <c r="D2625" s="309">
        <v>1</v>
      </c>
      <c r="E2625" s="178"/>
      <c r="F2625" s="225"/>
      <c r="G2625" s="287"/>
      <c r="H2625" s="164" t="s">
        <v>1761</v>
      </c>
      <c r="I2625" s="139"/>
      <c r="J2625" s="575"/>
      <c r="K2625" s="342"/>
      <c r="L2625" s="342"/>
      <c r="M2625" s="342"/>
      <c r="N2625" s="742"/>
    </row>
    <row r="2626" spans="1:14" ht="15.75" customHeight="1">
      <c r="A2626" s="253"/>
      <c r="B2626" s="270"/>
      <c r="C2626" s="86"/>
      <c r="D2626" s="309"/>
      <c r="E2626" s="178">
        <v>3</v>
      </c>
      <c r="F2626" s="225"/>
      <c r="G2626" s="287"/>
      <c r="H2626" s="167"/>
      <c r="I2626" s="142" t="s">
        <v>1764</v>
      </c>
      <c r="J2626" s="590"/>
      <c r="K2626" s="333">
        <v>994</v>
      </c>
      <c r="L2626" s="330">
        <v>200</v>
      </c>
      <c r="M2626" s="330">
        <v>200</v>
      </c>
      <c r="N2626" s="735">
        <f>M2626/L2626*100</f>
        <v>100</v>
      </c>
    </row>
    <row r="2627" spans="1:14" ht="15.75" customHeight="1">
      <c r="A2627" s="253"/>
      <c r="B2627" s="270"/>
      <c r="C2627" s="86"/>
      <c r="D2627" s="309">
        <v>2</v>
      </c>
      <c r="E2627" s="178"/>
      <c r="F2627" s="225"/>
      <c r="G2627" s="287"/>
      <c r="H2627" s="164" t="s">
        <v>1771</v>
      </c>
      <c r="I2627" s="139"/>
      <c r="J2627" s="575"/>
      <c r="K2627" s="342"/>
      <c r="L2627" s="342"/>
      <c r="M2627" s="342"/>
      <c r="N2627" s="742"/>
    </row>
    <row r="2628" spans="1:14" ht="15.75" customHeight="1">
      <c r="A2628" s="253"/>
      <c r="B2628" s="270"/>
      <c r="C2628" s="86"/>
      <c r="D2628" s="309"/>
      <c r="E2628" s="178">
        <v>3</v>
      </c>
      <c r="F2628" s="225"/>
      <c r="G2628" s="287"/>
      <c r="H2628" s="167"/>
      <c r="I2628" s="142" t="s">
        <v>1894</v>
      </c>
      <c r="J2628" s="590">
        <v>1000</v>
      </c>
      <c r="K2628" s="333">
        <v>994</v>
      </c>
      <c r="L2628" s="330">
        <v>53375</v>
      </c>
      <c r="M2628" s="330">
        <v>26032</v>
      </c>
      <c r="N2628" s="735"/>
    </row>
    <row r="2629" spans="1:14" ht="6.75" customHeight="1">
      <c r="A2629" s="253"/>
      <c r="B2629" s="253"/>
      <c r="C2629" s="86"/>
      <c r="D2629" s="309"/>
      <c r="E2629" s="178"/>
      <c r="F2629" s="225"/>
      <c r="G2629" s="287"/>
      <c r="H2629" s="167"/>
      <c r="I2629" s="142"/>
      <c r="J2629" s="590"/>
      <c r="K2629" s="350"/>
      <c r="L2629" s="201"/>
      <c r="M2629" s="201"/>
      <c r="N2629" s="744"/>
    </row>
    <row r="2630" spans="1:14" s="107" customFormat="1" ht="15.75" customHeight="1">
      <c r="A2630" s="253"/>
      <c r="B2630" s="270"/>
      <c r="C2630" s="253"/>
      <c r="D2630" s="309"/>
      <c r="E2630" s="321"/>
      <c r="F2630" s="227"/>
      <c r="G2630" s="227"/>
      <c r="H2630" s="354"/>
      <c r="I2630" s="227" t="s">
        <v>1773</v>
      </c>
      <c r="J2630" s="594">
        <f>SUM(J2624:J2629)</f>
        <v>1000</v>
      </c>
      <c r="K2630" s="594">
        <f>SUM(K2624:K2629)</f>
        <v>1988</v>
      </c>
      <c r="L2630" s="594">
        <f>SUM(L2624:L2629)</f>
        <v>53575</v>
      </c>
      <c r="M2630" s="594">
        <f>SUM(M2624:M2629)</f>
        <v>26232</v>
      </c>
      <c r="N2630" s="736">
        <f>M2630/L2630*100</f>
        <v>48.96313579094727</v>
      </c>
    </row>
    <row r="2631" spans="1:14" ht="6.75" customHeight="1">
      <c r="A2631" s="253"/>
      <c r="B2631" s="270"/>
      <c r="C2631" s="86"/>
      <c r="D2631" s="309"/>
      <c r="E2631" s="178"/>
      <c r="F2631" s="225"/>
      <c r="G2631" s="287"/>
      <c r="H2631" s="166"/>
      <c r="I2631" s="140"/>
      <c r="J2631" s="587"/>
      <c r="K2631" s="349"/>
      <c r="L2631" s="349"/>
      <c r="M2631" s="349"/>
      <c r="N2631" s="754"/>
    </row>
    <row r="2632" spans="1:14" ht="15.75" customHeight="1">
      <c r="A2632" s="253">
        <v>252</v>
      </c>
      <c r="B2632" s="270"/>
      <c r="C2632" s="86">
        <v>2</v>
      </c>
      <c r="D2632" s="321"/>
      <c r="E2632" s="178"/>
      <c r="F2632" s="225" t="s">
        <v>423</v>
      </c>
      <c r="G2632" s="287"/>
      <c r="H2632" s="167"/>
      <c r="I2632" s="139"/>
      <c r="J2632" s="590"/>
      <c r="K2632" s="350"/>
      <c r="L2632" s="350"/>
      <c r="M2632" s="350"/>
      <c r="N2632" s="757"/>
    </row>
    <row r="2633" spans="1:14" ht="15.75" customHeight="1">
      <c r="A2633" s="253"/>
      <c r="B2633" s="270"/>
      <c r="C2633" s="86"/>
      <c r="D2633" s="309">
        <v>1</v>
      </c>
      <c r="E2633" s="178"/>
      <c r="F2633" s="225"/>
      <c r="G2633" s="287"/>
      <c r="H2633" s="164" t="s">
        <v>1761</v>
      </c>
      <c r="I2633" s="139"/>
      <c r="J2633" s="590"/>
      <c r="K2633" s="350"/>
      <c r="L2633" s="350"/>
      <c r="M2633" s="350"/>
      <c r="N2633" s="757"/>
    </row>
    <row r="2634" spans="1:14" ht="15.75" customHeight="1">
      <c r="A2634" s="253"/>
      <c r="B2634" s="270"/>
      <c r="C2634" s="86"/>
      <c r="D2634" s="309"/>
      <c r="E2634" s="178">
        <v>3</v>
      </c>
      <c r="F2634" s="225"/>
      <c r="G2634" s="287"/>
      <c r="H2634" s="167"/>
      <c r="I2634" s="142" t="s">
        <v>1764</v>
      </c>
      <c r="J2634" s="590">
        <v>8600</v>
      </c>
      <c r="K2634" s="350">
        <v>1000</v>
      </c>
      <c r="L2634" s="330">
        <v>4566</v>
      </c>
      <c r="M2634" s="330">
        <v>3976</v>
      </c>
      <c r="N2634" s="735">
        <f>M2634/L2634*100</f>
        <v>87.07840560665791</v>
      </c>
    </row>
    <row r="2635" spans="1:14" ht="15.75" customHeight="1">
      <c r="A2635" s="253"/>
      <c r="B2635" s="270"/>
      <c r="C2635" s="86"/>
      <c r="D2635" s="309"/>
      <c r="E2635" s="178">
        <v>5</v>
      </c>
      <c r="F2635" s="225"/>
      <c r="G2635" s="287"/>
      <c r="H2635" s="167"/>
      <c r="I2635" s="142" t="s">
        <v>522</v>
      </c>
      <c r="J2635" s="590"/>
      <c r="K2635" s="350"/>
      <c r="L2635" s="330">
        <v>333</v>
      </c>
      <c r="M2635" s="330">
        <v>333</v>
      </c>
      <c r="N2635" s="735">
        <f>M2635/L2635*100</f>
        <v>100</v>
      </c>
    </row>
    <row r="2636" spans="1:14" ht="15.75" customHeight="1">
      <c r="A2636" s="253"/>
      <c r="B2636" s="270"/>
      <c r="C2636" s="86"/>
      <c r="D2636" s="309">
        <v>2</v>
      </c>
      <c r="E2636" s="178"/>
      <c r="F2636" s="225"/>
      <c r="G2636" s="287"/>
      <c r="H2636" s="167" t="s">
        <v>1771</v>
      </c>
      <c r="I2636" s="142"/>
      <c r="J2636" s="590"/>
      <c r="K2636" s="350"/>
      <c r="L2636" s="350"/>
      <c r="M2636" s="350"/>
      <c r="N2636" s="735"/>
    </row>
    <row r="2637" spans="1:14" ht="15.75" customHeight="1">
      <c r="A2637" s="253"/>
      <c r="B2637" s="270"/>
      <c r="C2637" s="86"/>
      <c r="E2637" s="178">
        <v>1</v>
      </c>
      <c r="F2637" s="225"/>
      <c r="G2637" s="287"/>
      <c r="H2637" s="167"/>
      <c r="I2637" s="142" t="s">
        <v>1772</v>
      </c>
      <c r="J2637" s="590">
        <v>2000</v>
      </c>
      <c r="K2637" s="333"/>
      <c r="L2637" s="330">
        <v>5901</v>
      </c>
      <c r="M2637" s="330">
        <v>5901</v>
      </c>
      <c r="N2637" s="735">
        <f>M2637/L2637*100</f>
        <v>100</v>
      </c>
    </row>
    <row r="2638" spans="1:14" ht="5.25" customHeight="1">
      <c r="A2638" s="253"/>
      <c r="B2638" s="253"/>
      <c r="C2638" s="86"/>
      <c r="E2638" s="178"/>
      <c r="F2638" s="225"/>
      <c r="G2638" s="287"/>
      <c r="H2638" s="167"/>
      <c r="I2638" s="142"/>
      <c r="J2638" s="590"/>
      <c r="K2638" s="350"/>
      <c r="L2638" s="201"/>
      <c r="M2638" s="201"/>
      <c r="N2638" s="744"/>
    </row>
    <row r="2639" spans="1:14" s="107" customFormat="1" ht="15.75" customHeight="1">
      <c r="A2639" s="253"/>
      <c r="B2639" s="270"/>
      <c r="C2639" s="253"/>
      <c r="D2639" s="309"/>
      <c r="E2639" s="321"/>
      <c r="F2639" s="227"/>
      <c r="G2639" s="227"/>
      <c r="H2639" s="354"/>
      <c r="I2639" s="227" t="s">
        <v>1773</v>
      </c>
      <c r="J2639" s="594">
        <f>SUM(J2631:J2638)</f>
        <v>10600</v>
      </c>
      <c r="K2639" s="594">
        <f>SUM(K2631:K2638)</f>
        <v>1000</v>
      </c>
      <c r="L2639" s="594">
        <f>SUM(L2631:L2638)</f>
        <v>10800</v>
      </c>
      <c r="M2639" s="594">
        <f>SUM(M2631:M2638)</f>
        <v>10210</v>
      </c>
      <c r="N2639" s="736">
        <f>M2639/L2639*100</f>
        <v>94.53703703703704</v>
      </c>
    </row>
    <row r="2640" spans="1:14" ht="14.25" customHeight="1" hidden="1">
      <c r="A2640" s="253"/>
      <c r="B2640" s="270"/>
      <c r="C2640" s="86"/>
      <c r="D2640" s="309"/>
      <c r="E2640" s="178"/>
      <c r="F2640" s="225"/>
      <c r="G2640" s="287"/>
      <c r="H2640" s="167"/>
      <c r="I2640" s="142"/>
      <c r="J2640" s="590"/>
      <c r="K2640" s="350"/>
      <c r="L2640" s="350"/>
      <c r="M2640" s="350"/>
      <c r="N2640" s="757"/>
    </row>
    <row r="2641" spans="1:14" ht="14.25" customHeight="1">
      <c r="A2641" s="253">
        <v>253</v>
      </c>
      <c r="B2641" s="270"/>
      <c r="C2641" s="86">
        <v>2</v>
      </c>
      <c r="D2641" s="309"/>
      <c r="E2641" s="178"/>
      <c r="F2641" s="225" t="s">
        <v>487</v>
      </c>
      <c r="G2641" s="287"/>
      <c r="H2641" s="167"/>
      <c r="I2641" s="139"/>
      <c r="J2641" s="590"/>
      <c r="K2641" s="350"/>
      <c r="L2641" s="350"/>
      <c r="M2641" s="350"/>
      <c r="N2641" s="757"/>
    </row>
    <row r="2642" spans="1:14" ht="14.25" customHeight="1">
      <c r="A2642" s="253"/>
      <c r="B2642" s="270"/>
      <c r="C2642" s="86"/>
      <c r="D2642" s="309">
        <v>1</v>
      </c>
      <c r="E2642" s="178"/>
      <c r="F2642" s="225"/>
      <c r="G2642" s="287"/>
      <c r="H2642" s="164" t="s">
        <v>1761</v>
      </c>
      <c r="I2642" s="139"/>
      <c r="J2642" s="590"/>
      <c r="K2642" s="350"/>
      <c r="L2642" s="350"/>
      <c r="M2642" s="350"/>
      <c r="N2642" s="757"/>
    </row>
    <row r="2643" spans="1:14" ht="14.25" customHeight="1">
      <c r="A2643" s="253"/>
      <c r="B2643" s="270"/>
      <c r="C2643" s="86"/>
      <c r="D2643" s="309"/>
      <c r="E2643" s="178">
        <v>3</v>
      </c>
      <c r="F2643" s="225"/>
      <c r="G2643" s="287"/>
      <c r="H2643" s="167"/>
      <c r="I2643" s="142" t="s">
        <v>1764</v>
      </c>
      <c r="J2643" s="590">
        <v>4000</v>
      </c>
      <c r="K2643" s="590">
        <v>4000</v>
      </c>
      <c r="L2643" s="590">
        <v>4000</v>
      </c>
      <c r="M2643" s="330">
        <v>3742</v>
      </c>
      <c r="N2643" s="735">
        <f>M2643/L2643*100</f>
        <v>93.55</v>
      </c>
    </row>
    <row r="2644" spans="1:14" ht="14.25" customHeight="1">
      <c r="A2644" s="253"/>
      <c r="B2644" s="270"/>
      <c r="C2644" s="86"/>
      <c r="D2644" s="309">
        <v>2</v>
      </c>
      <c r="E2644" s="178"/>
      <c r="F2644" s="225"/>
      <c r="G2644" s="287"/>
      <c r="H2644" s="167" t="s">
        <v>1771</v>
      </c>
      <c r="I2644" s="142"/>
      <c r="J2644" s="590"/>
      <c r="K2644" s="350"/>
      <c r="L2644" s="201"/>
      <c r="M2644" s="201"/>
      <c r="N2644" s="735"/>
    </row>
    <row r="2645" spans="1:14" ht="14.25" customHeight="1">
      <c r="A2645" s="253"/>
      <c r="B2645" s="270"/>
      <c r="C2645" s="86"/>
      <c r="D2645" s="309"/>
      <c r="E2645" s="178">
        <v>1</v>
      </c>
      <c r="F2645" s="225"/>
      <c r="G2645" s="287"/>
      <c r="H2645" s="167"/>
      <c r="I2645" s="142" t="s">
        <v>1772</v>
      </c>
      <c r="J2645" s="590">
        <v>1000</v>
      </c>
      <c r="K2645" s="590">
        <v>1000</v>
      </c>
      <c r="L2645" s="590">
        <v>2000</v>
      </c>
      <c r="M2645" s="330">
        <v>1500</v>
      </c>
      <c r="N2645" s="735">
        <f>M2645/L2645*100</f>
        <v>75</v>
      </c>
    </row>
    <row r="2646" spans="1:14" ht="14.25" customHeight="1">
      <c r="A2646" s="253"/>
      <c r="B2646" s="270"/>
      <c r="C2646" s="86"/>
      <c r="D2646" s="309"/>
      <c r="E2646" s="178">
        <v>2</v>
      </c>
      <c r="F2646" s="225"/>
      <c r="G2646" s="287"/>
      <c r="H2646" s="167"/>
      <c r="I2646" s="142" t="s">
        <v>1774</v>
      </c>
      <c r="J2646" s="590"/>
      <c r="K2646" s="350">
        <v>1000</v>
      </c>
      <c r="L2646" s="330">
        <v>1000</v>
      </c>
      <c r="M2646" s="330">
        <v>950</v>
      </c>
      <c r="N2646" s="735">
        <f>M2646/L2646*100</f>
        <v>95</v>
      </c>
    </row>
    <row r="2647" spans="1:14" ht="7.5" customHeight="1">
      <c r="A2647" s="253"/>
      <c r="B2647" s="253"/>
      <c r="C2647" s="86"/>
      <c r="D2647" s="309"/>
      <c r="E2647" s="178"/>
      <c r="F2647" s="225"/>
      <c r="G2647" s="287"/>
      <c r="H2647" s="167"/>
      <c r="I2647" s="142"/>
      <c r="J2647" s="590"/>
      <c r="K2647" s="350"/>
      <c r="L2647" s="201"/>
      <c r="M2647" s="201"/>
      <c r="N2647" s="744"/>
    </row>
    <row r="2648" spans="1:14" s="107" customFormat="1" ht="14.25" customHeight="1">
      <c r="A2648" s="253"/>
      <c r="B2648" s="270"/>
      <c r="C2648" s="253"/>
      <c r="D2648" s="321"/>
      <c r="E2648" s="321"/>
      <c r="F2648" s="227"/>
      <c r="G2648" s="227"/>
      <c r="H2648" s="354"/>
      <c r="I2648" s="227" t="s">
        <v>1773</v>
      </c>
      <c r="J2648" s="594">
        <f>SUM(J2640:J2647)</f>
        <v>5000</v>
      </c>
      <c r="K2648" s="355">
        <f>SUM(K2640:K2647)</f>
        <v>6000</v>
      </c>
      <c r="L2648" s="594">
        <f>SUM(L2640:L2647)</f>
        <v>7000</v>
      </c>
      <c r="M2648" s="594">
        <f>SUM(M2640:M2647)</f>
        <v>6192</v>
      </c>
      <c r="N2648" s="736">
        <f>M2648/L2648*100</f>
        <v>88.45714285714286</v>
      </c>
    </row>
    <row r="2649" spans="1:14" ht="6.75" customHeight="1">
      <c r="A2649" s="253"/>
      <c r="B2649" s="270"/>
      <c r="C2649" s="86"/>
      <c r="D2649" s="309"/>
      <c r="E2649" s="178"/>
      <c r="F2649" s="225"/>
      <c r="G2649" s="287"/>
      <c r="H2649" s="167"/>
      <c r="I2649" s="142"/>
      <c r="J2649" s="590"/>
      <c r="K2649" s="350"/>
      <c r="L2649" s="350"/>
      <c r="M2649" s="350"/>
      <c r="N2649" s="757"/>
    </row>
    <row r="2650" spans="1:14" ht="15.75" customHeight="1">
      <c r="A2650" s="253">
        <v>254</v>
      </c>
      <c r="B2650" s="270"/>
      <c r="C2650" s="86">
        <v>1</v>
      </c>
      <c r="D2650" s="321"/>
      <c r="E2650" s="178"/>
      <c r="F2650" s="225" t="s">
        <v>488</v>
      </c>
      <c r="G2650" s="287"/>
      <c r="H2650" s="167"/>
      <c r="I2650" s="139"/>
      <c r="J2650" s="590"/>
      <c r="K2650" s="350"/>
      <c r="L2650" s="350"/>
      <c r="M2650" s="350"/>
      <c r="N2650" s="757"/>
    </row>
    <row r="2651" spans="1:14" ht="15.75" customHeight="1">
      <c r="A2651" s="253"/>
      <c r="B2651" s="270"/>
      <c r="C2651" s="86"/>
      <c r="D2651" s="309">
        <v>1</v>
      </c>
      <c r="E2651" s="178"/>
      <c r="F2651" s="225"/>
      <c r="G2651" s="287"/>
      <c r="H2651" s="164" t="s">
        <v>1761</v>
      </c>
      <c r="I2651" s="139"/>
      <c r="J2651" s="590"/>
      <c r="K2651" s="350"/>
      <c r="L2651" s="350"/>
      <c r="M2651" s="350"/>
      <c r="N2651" s="757"/>
    </row>
    <row r="2652" spans="1:14" ht="15.75" customHeight="1">
      <c r="A2652" s="253"/>
      <c r="B2652" s="270"/>
      <c r="C2652" s="86"/>
      <c r="D2652" s="309"/>
      <c r="E2652" s="178">
        <v>3</v>
      </c>
      <c r="F2652" s="225"/>
      <c r="G2652" s="287"/>
      <c r="H2652" s="167"/>
      <c r="I2652" s="142" t="s">
        <v>1764</v>
      </c>
      <c r="J2652" s="590">
        <v>24000</v>
      </c>
      <c r="K2652" s="350">
        <v>2090</v>
      </c>
      <c r="L2652" s="330">
        <v>26090</v>
      </c>
      <c r="M2652" s="330">
        <v>11407</v>
      </c>
      <c r="N2652" s="735">
        <f>M2652/L2652*100</f>
        <v>43.7217324645458</v>
      </c>
    </row>
    <row r="2653" spans="1:14" ht="4.5" customHeight="1">
      <c r="A2653" s="253"/>
      <c r="B2653" s="253"/>
      <c r="C2653" s="86"/>
      <c r="D2653" s="309"/>
      <c r="E2653" s="178"/>
      <c r="F2653" s="225"/>
      <c r="G2653" s="287"/>
      <c r="H2653" s="167"/>
      <c r="I2653" s="139"/>
      <c r="J2653" s="590"/>
      <c r="K2653" s="350"/>
      <c r="L2653" s="201"/>
      <c r="M2653" s="201"/>
      <c r="N2653" s="744"/>
    </row>
    <row r="2654" spans="1:14" s="107" customFormat="1" ht="15.75" customHeight="1">
      <c r="A2654" s="253"/>
      <c r="B2654" s="270"/>
      <c r="C2654" s="253"/>
      <c r="D2654" s="321"/>
      <c r="E2654" s="321"/>
      <c r="F2654" s="227"/>
      <c r="G2654" s="227"/>
      <c r="H2654" s="354"/>
      <c r="I2654" s="227" t="s">
        <v>1773</v>
      </c>
      <c r="J2654" s="594">
        <f>SUM(J2649:J2653)</f>
        <v>24000</v>
      </c>
      <c r="K2654" s="594">
        <f>SUM(K2649:K2653)</f>
        <v>2090</v>
      </c>
      <c r="L2654" s="594">
        <f>SUM(L2649:L2653)</f>
        <v>26090</v>
      </c>
      <c r="M2654" s="594">
        <f>SUM(M2649:M2653)</f>
        <v>11407</v>
      </c>
      <c r="N2654" s="736">
        <f>M2654/L2654*100</f>
        <v>43.7217324645458</v>
      </c>
    </row>
    <row r="2655" spans="1:14" ht="3" customHeight="1">
      <c r="A2655" s="253"/>
      <c r="B2655" s="253"/>
      <c r="C2655" s="86"/>
      <c r="D2655" s="309"/>
      <c r="E2655" s="178"/>
      <c r="F2655" s="225"/>
      <c r="G2655" s="287"/>
      <c r="H2655" s="166"/>
      <c r="I2655" s="140"/>
      <c r="J2655" s="587"/>
      <c r="K2655" s="349"/>
      <c r="L2655" s="349"/>
      <c r="M2655" s="349"/>
      <c r="N2655" s="754"/>
    </row>
    <row r="2656" spans="1:14" s="107" customFormat="1" ht="27.75" customHeight="1">
      <c r="A2656" s="253">
        <v>255</v>
      </c>
      <c r="B2656" s="270"/>
      <c r="C2656" s="253">
        <v>2</v>
      </c>
      <c r="D2656" s="309"/>
      <c r="E2656" s="321"/>
      <c r="F2656" s="935" t="s">
        <v>489</v>
      </c>
      <c r="G2656" s="936"/>
      <c r="H2656" s="936"/>
      <c r="I2656" s="936"/>
      <c r="J2656" s="595"/>
      <c r="K2656" s="395"/>
      <c r="L2656" s="395"/>
      <c r="M2656" s="395"/>
      <c r="N2656" s="757"/>
    </row>
    <row r="2657" spans="1:14" ht="15.75" customHeight="1">
      <c r="A2657" s="253"/>
      <c r="B2657" s="270"/>
      <c r="C2657" s="86"/>
      <c r="D2657" s="309">
        <v>1</v>
      </c>
      <c r="E2657" s="178"/>
      <c r="F2657" s="225"/>
      <c r="G2657" s="287"/>
      <c r="H2657" s="164" t="s">
        <v>1761</v>
      </c>
      <c r="I2657" s="139"/>
      <c r="J2657" s="590"/>
      <c r="K2657" s="350"/>
      <c r="L2657" s="350"/>
      <c r="M2657" s="350"/>
      <c r="N2657" s="757"/>
    </row>
    <row r="2658" spans="1:14" ht="15.75" customHeight="1">
      <c r="A2658" s="253"/>
      <c r="B2658" s="270"/>
      <c r="C2658" s="86"/>
      <c r="D2658" s="309"/>
      <c r="E2658" s="178">
        <v>3</v>
      </c>
      <c r="F2658" s="225"/>
      <c r="G2658" s="287"/>
      <c r="H2658" s="167"/>
      <c r="I2658" s="142" t="s">
        <v>1764</v>
      </c>
      <c r="J2658" s="590">
        <v>3000</v>
      </c>
      <c r="K2658" s="350">
        <v>500</v>
      </c>
      <c r="L2658" s="330">
        <v>5750</v>
      </c>
      <c r="M2658" s="330">
        <v>5750</v>
      </c>
      <c r="N2658" s="735">
        <f>M2658/L2658*100</f>
        <v>100</v>
      </c>
    </row>
    <row r="2659" spans="1:14" ht="15.75" customHeight="1">
      <c r="A2659" s="253"/>
      <c r="B2659" s="270"/>
      <c r="C2659" s="86"/>
      <c r="D2659" s="309"/>
      <c r="E2659" s="178">
        <v>5</v>
      </c>
      <c r="F2659" s="225"/>
      <c r="G2659" s="287"/>
      <c r="H2659" s="167"/>
      <c r="I2659" s="142" t="s">
        <v>1770</v>
      </c>
      <c r="J2659" s="590"/>
      <c r="K2659" s="350"/>
      <c r="L2659" s="330">
        <v>2250</v>
      </c>
      <c r="M2659" s="330">
        <v>2250</v>
      </c>
      <c r="N2659" s="735">
        <f>M2659/L2659*100</f>
        <v>100</v>
      </c>
    </row>
    <row r="2660" spans="1:14" ht="3" customHeight="1">
      <c r="A2660" s="253"/>
      <c r="B2660" s="253"/>
      <c r="C2660" s="86"/>
      <c r="D2660" s="309"/>
      <c r="E2660" s="178"/>
      <c r="F2660" s="225"/>
      <c r="G2660" s="287"/>
      <c r="H2660" s="167"/>
      <c r="I2660" s="139"/>
      <c r="J2660" s="590"/>
      <c r="K2660" s="350"/>
      <c r="L2660" s="201"/>
      <c r="M2660" s="201"/>
      <c r="N2660" s="744"/>
    </row>
    <row r="2661" spans="1:14" s="107" customFormat="1" ht="15.75" customHeight="1">
      <c r="A2661" s="253"/>
      <c r="B2661" s="270"/>
      <c r="C2661" s="253"/>
      <c r="D2661" s="321"/>
      <c r="E2661" s="321"/>
      <c r="F2661" s="227"/>
      <c r="G2661" s="227"/>
      <c r="H2661" s="354"/>
      <c r="I2661" s="227" t="s">
        <v>1773</v>
      </c>
      <c r="J2661" s="594">
        <f>SUM(J2655:J2660)</f>
        <v>3000</v>
      </c>
      <c r="K2661" s="594">
        <f>SUM(K2655:K2660)</f>
        <v>500</v>
      </c>
      <c r="L2661" s="594">
        <f>SUM(L2655:L2660)</f>
        <v>8000</v>
      </c>
      <c r="M2661" s="594">
        <f>SUM(M2655:M2660)</f>
        <v>8000</v>
      </c>
      <c r="N2661" s="736">
        <f>M2661/L2661*100</f>
        <v>100</v>
      </c>
    </row>
    <row r="2662" spans="1:14" ht="4.5" customHeight="1">
      <c r="A2662" s="253"/>
      <c r="B2662" s="270"/>
      <c r="C2662" s="86"/>
      <c r="D2662" s="309"/>
      <c r="E2662" s="178"/>
      <c r="F2662" s="225"/>
      <c r="G2662" s="287"/>
      <c r="H2662" s="166"/>
      <c r="I2662" s="140"/>
      <c r="J2662" s="587"/>
      <c r="K2662" s="349"/>
      <c r="L2662" s="349"/>
      <c r="M2662" s="349"/>
      <c r="N2662" s="754"/>
    </row>
    <row r="2663" spans="1:14" ht="15.75" customHeight="1">
      <c r="A2663" s="253">
        <v>256</v>
      </c>
      <c r="B2663" s="270"/>
      <c r="C2663" s="86">
        <v>2</v>
      </c>
      <c r="D2663" s="309"/>
      <c r="E2663" s="178"/>
      <c r="F2663" s="225" t="s">
        <v>417</v>
      </c>
      <c r="G2663" s="287"/>
      <c r="H2663" s="167"/>
      <c r="I2663" s="139"/>
      <c r="J2663" s="575"/>
      <c r="K2663" s="342"/>
      <c r="L2663" s="342"/>
      <c r="M2663" s="342"/>
      <c r="N2663" s="742"/>
    </row>
    <row r="2664" spans="1:14" ht="15.75" customHeight="1">
      <c r="A2664" s="253"/>
      <c r="B2664" s="270"/>
      <c r="C2664" s="86"/>
      <c r="D2664" s="309">
        <v>2</v>
      </c>
      <c r="E2664" s="178"/>
      <c r="F2664" s="225"/>
      <c r="G2664" s="287"/>
      <c r="H2664" s="167" t="s">
        <v>1771</v>
      </c>
      <c r="I2664" s="142"/>
      <c r="J2664" s="590"/>
      <c r="K2664" s="350"/>
      <c r="L2664" s="350"/>
      <c r="M2664" s="350"/>
      <c r="N2664" s="757"/>
    </row>
    <row r="2665" spans="1:14" ht="15.75" customHeight="1">
      <c r="A2665" s="253"/>
      <c r="B2665" s="270"/>
      <c r="C2665" s="86"/>
      <c r="D2665" s="309"/>
      <c r="E2665" s="178">
        <v>1</v>
      </c>
      <c r="F2665" s="225"/>
      <c r="G2665" s="287"/>
      <c r="H2665" s="167"/>
      <c r="I2665" s="142" t="s">
        <v>1772</v>
      </c>
      <c r="J2665" s="590">
        <v>527950</v>
      </c>
      <c r="K2665" s="590">
        <v>527950</v>
      </c>
      <c r="L2665" s="590">
        <v>577950</v>
      </c>
      <c r="M2665" s="330">
        <v>527950</v>
      </c>
      <c r="N2665" s="735">
        <f>M2665/L2665*100</f>
        <v>91.34873258932433</v>
      </c>
    </row>
    <row r="2666" spans="1:14" ht="3.75" customHeight="1">
      <c r="A2666" s="253"/>
      <c r="B2666" s="253"/>
      <c r="C2666" s="86"/>
      <c r="D2666" s="309"/>
      <c r="E2666" s="178"/>
      <c r="F2666" s="225"/>
      <c r="G2666" s="287"/>
      <c r="H2666" s="167"/>
      <c r="I2666" s="142"/>
      <c r="J2666" s="590"/>
      <c r="K2666" s="350"/>
      <c r="L2666" s="201"/>
      <c r="M2666" s="201"/>
      <c r="N2666" s="744"/>
    </row>
    <row r="2667" spans="1:14" s="107" customFormat="1" ht="15.75" customHeight="1">
      <c r="A2667" s="253"/>
      <c r="B2667" s="270"/>
      <c r="C2667" s="253"/>
      <c r="D2667" s="321"/>
      <c r="E2667" s="321"/>
      <c r="F2667" s="234"/>
      <c r="G2667" s="234"/>
      <c r="H2667" s="327"/>
      <c r="I2667" s="227" t="s">
        <v>1773</v>
      </c>
      <c r="J2667" s="591">
        <f>SUM(J2663:J2666)</f>
        <v>527950</v>
      </c>
      <c r="K2667" s="591">
        <f>SUM(K2663:K2666)</f>
        <v>527950</v>
      </c>
      <c r="L2667" s="591">
        <f>SUM(L2663:L2666)</f>
        <v>577950</v>
      </c>
      <c r="M2667" s="591">
        <f>SUM(M2663:M2666)</f>
        <v>527950</v>
      </c>
      <c r="N2667" s="736">
        <f>M2667/L2667*100</f>
        <v>91.34873258932433</v>
      </c>
    </row>
    <row r="2668" spans="1:14" ht="6" customHeight="1">
      <c r="A2668" s="253"/>
      <c r="B2668" s="270"/>
      <c r="C2668" s="86"/>
      <c r="D2668" s="309"/>
      <c r="E2668" s="178"/>
      <c r="F2668" s="225"/>
      <c r="G2668" s="287"/>
      <c r="H2668" s="166"/>
      <c r="I2668" s="140"/>
      <c r="J2668" s="587"/>
      <c r="K2668" s="349"/>
      <c r="L2668" s="349"/>
      <c r="M2668" s="349"/>
      <c r="N2668" s="754"/>
    </row>
    <row r="2669" spans="1:14" ht="15" customHeight="1">
      <c r="A2669" s="253">
        <v>257</v>
      </c>
      <c r="B2669" s="270"/>
      <c r="C2669" s="86">
        <v>2</v>
      </c>
      <c r="D2669" s="309"/>
      <c r="E2669" s="178"/>
      <c r="F2669" s="225" t="s">
        <v>422</v>
      </c>
      <c r="G2669" s="287"/>
      <c r="H2669" s="166"/>
      <c r="I2669" s="140"/>
      <c r="J2669" s="587"/>
      <c r="K2669" s="349"/>
      <c r="L2669" s="349"/>
      <c r="M2669" s="349"/>
      <c r="N2669" s="754"/>
    </row>
    <row r="2670" spans="1:14" ht="15" customHeight="1">
      <c r="A2670" s="253"/>
      <c r="B2670" s="270"/>
      <c r="C2670" s="86"/>
      <c r="D2670" s="309">
        <v>1</v>
      </c>
      <c r="E2670" s="178"/>
      <c r="F2670" s="225"/>
      <c r="G2670" s="287"/>
      <c r="H2670" s="164" t="s">
        <v>1761</v>
      </c>
      <c r="I2670" s="139"/>
      <c r="J2670" s="587"/>
      <c r="K2670" s="349"/>
      <c r="L2670" s="349"/>
      <c r="M2670" s="349"/>
      <c r="N2670" s="754"/>
    </row>
    <row r="2671" spans="1:14" ht="15" customHeight="1">
      <c r="A2671" s="253"/>
      <c r="B2671" s="270"/>
      <c r="C2671" s="86"/>
      <c r="E2671" s="178">
        <v>3</v>
      </c>
      <c r="F2671" s="225"/>
      <c r="G2671" s="287"/>
      <c r="H2671" s="167"/>
      <c r="I2671" s="142" t="s">
        <v>1764</v>
      </c>
      <c r="J2671" s="590">
        <v>10000</v>
      </c>
      <c r="K2671" s="350"/>
      <c r="L2671" s="330">
        <v>10360</v>
      </c>
      <c r="M2671" s="330">
        <v>5973</v>
      </c>
      <c r="N2671" s="735">
        <f>M2671/L2671*100</f>
        <v>57.65444015444016</v>
      </c>
    </row>
    <row r="2672" spans="1:14" ht="15.75" customHeight="1">
      <c r="A2672" s="253"/>
      <c r="B2672" s="270"/>
      <c r="C2672" s="86"/>
      <c r="D2672" s="309">
        <v>2</v>
      </c>
      <c r="E2672" s="178"/>
      <c r="F2672" s="225"/>
      <c r="G2672" s="287"/>
      <c r="H2672" s="167" t="s">
        <v>1771</v>
      </c>
      <c r="I2672" s="142"/>
      <c r="J2672" s="590"/>
      <c r="K2672" s="350"/>
      <c r="L2672" s="350"/>
      <c r="M2672" s="350"/>
      <c r="N2672" s="757"/>
    </row>
    <row r="2673" spans="1:14" ht="15.75" customHeight="1">
      <c r="A2673" s="253"/>
      <c r="B2673" s="270"/>
      <c r="C2673" s="86"/>
      <c r="D2673" s="309"/>
      <c r="E2673" s="178">
        <v>1</v>
      </c>
      <c r="F2673" s="225"/>
      <c r="G2673" s="287"/>
      <c r="H2673" s="167"/>
      <c r="I2673" s="142" t="s">
        <v>1772</v>
      </c>
      <c r="J2673" s="590"/>
      <c r="K2673" s="590">
        <v>527950</v>
      </c>
      <c r="L2673" s="590">
        <v>504</v>
      </c>
      <c r="M2673" s="330">
        <v>504</v>
      </c>
      <c r="N2673" s="735">
        <f>M2673/L2673*100</f>
        <v>100</v>
      </c>
    </row>
    <row r="2674" spans="1:14" ht="6.75" customHeight="1">
      <c r="A2674" s="253"/>
      <c r="B2674" s="253"/>
      <c r="C2674" s="86"/>
      <c r="D2674" s="309"/>
      <c r="E2674" s="178"/>
      <c r="F2674" s="225"/>
      <c r="G2674" s="287"/>
      <c r="H2674" s="166"/>
      <c r="I2674" s="140"/>
      <c r="J2674" s="590"/>
      <c r="K2674" s="350"/>
      <c r="L2674" s="201"/>
      <c r="M2674" s="201"/>
      <c r="N2674" s="744"/>
    </row>
    <row r="2675" spans="1:14" s="107" customFormat="1" ht="12.75" customHeight="1">
      <c r="A2675" s="253"/>
      <c r="B2675" s="270"/>
      <c r="C2675" s="253"/>
      <c r="D2675" s="309"/>
      <c r="E2675" s="321"/>
      <c r="F2675" s="234"/>
      <c r="G2675" s="234"/>
      <c r="H2675" s="327"/>
      <c r="I2675" s="227" t="s">
        <v>1773</v>
      </c>
      <c r="J2675" s="594">
        <f>SUM(J2670:J2674)</f>
        <v>10000</v>
      </c>
      <c r="K2675" s="594">
        <f>SUM(K2670:K2674)</f>
        <v>527950</v>
      </c>
      <c r="L2675" s="594">
        <f>SUM(L2670:L2674)</f>
        <v>10864</v>
      </c>
      <c r="M2675" s="594">
        <f>SUM(M2670:M2674)</f>
        <v>6477</v>
      </c>
      <c r="N2675" s="736">
        <f>M2675/L2675*100</f>
        <v>59.61892488954344</v>
      </c>
    </row>
    <row r="2676" spans="1:14" ht="6" customHeight="1">
      <c r="A2676" s="253"/>
      <c r="B2676" s="270"/>
      <c r="C2676" s="86"/>
      <c r="D2676" s="316"/>
      <c r="E2676" s="178"/>
      <c r="F2676" s="225"/>
      <c r="G2676" s="287"/>
      <c r="H2676" s="166"/>
      <c r="I2676" s="140"/>
      <c r="J2676" s="587"/>
      <c r="K2676" s="349"/>
      <c r="L2676" s="349"/>
      <c r="M2676" s="349"/>
      <c r="N2676" s="754"/>
    </row>
    <row r="2677" spans="1:14" ht="15" customHeight="1">
      <c r="A2677" s="253">
        <v>258</v>
      </c>
      <c r="C2677" s="86">
        <v>2</v>
      </c>
      <c r="D2677" s="309"/>
      <c r="E2677" s="178"/>
      <c r="F2677" s="225" t="s">
        <v>419</v>
      </c>
      <c r="G2677" s="287"/>
      <c r="H2677" s="166"/>
      <c r="I2677" s="140"/>
      <c r="J2677" s="587"/>
      <c r="K2677" s="349"/>
      <c r="L2677" s="349"/>
      <c r="M2677" s="349"/>
      <c r="N2677" s="754"/>
    </row>
    <row r="2678" spans="1:14" ht="15" customHeight="1">
      <c r="A2678" s="253"/>
      <c r="B2678" s="270">
        <v>1</v>
      </c>
      <c r="C2678" s="86"/>
      <c r="D2678" s="309"/>
      <c r="E2678" s="178"/>
      <c r="F2678" s="225"/>
      <c r="G2678" s="287" t="s">
        <v>420</v>
      </c>
      <c r="H2678" s="166"/>
      <c r="I2678" s="140"/>
      <c r="J2678" s="587"/>
      <c r="K2678" s="349"/>
      <c r="L2678" s="349"/>
      <c r="M2678" s="349"/>
      <c r="N2678" s="754"/>
    </row>
    <row r="2679" spans="1:14" ht="15" customHeight="1">
      <c r="A2679" s="253"/>
      <c r="B2679" s="270"/>
      <c r="C2679" s="86"/>
      <c r="D2679" s="309">
        <v>1</v>
      </c>
      <c r="E2679" s="178"/>
      <c r="F2679" s="225"/>
      <c r="G2679" s="287"/>
      <c r="H2679" s="164" t="s">
        <v>1761</v>
      </c>
      <c r="I2679" s="139"/>
      <c r="J2679" s="587"/>
      <c r="K2679" s="349"/>
      <c r="L2679" s="349"/>
      <c r="M2679" s="349"/>
      <c r="N2679" s="754"/>
    </row>
    <row r="2680" spans="1:14" ht="15" customHeight="1">
      <c r="A2680" s="253"/>
      <c r="B2680" s="270"/>
      <c r="C2680" s="86"/>
      <c r="D2680" s="309"/>
      <c r="E2680" s="178">
        <v>3</v>
      </c>
      <c r="F2680" s="225"/>
      <c r="G2680" s="287"/>
      <c r="H2680" s="167"/>
      <c r="I2680" s="142" t="s">
        <v>1764</v>
      </c>
      <c r="J2680" s="590">
        <v>8000</v>
      </c>
      <c r="K2680" s="590">
        <v>8000</v>
      </c>
      <c r="L2680" s="590">
        <v>5500</v>
      </c>
      <c r="M2680" s="342"/>
      <c r="N2680" s="735"/>
    </row>
    <row r="2681" spans="1:14" ht="3.75" customHeight="1">
      <c r="A2681" s="253"/>
      <c r="B2681" s="270"/>
      <c r="C2681" s="86"/>
      <c r="D2681" s="309"/>
      <c r="E2681" s="178"/>
      <c r="F2681" s="225"/>
      <c r="G2681" s="287"/>
      <c r="H2681" s="166"/>
      <c r="I2681" s="140"/>
      <c r="J2681" s="590"/>
      <c r="K2681" s="350"/>
      <c r="L2681" s="350"/>
      <c r="M2681" s="350"/>
      <c r="N2681" s="757"/>
    </row>
    <row r="2682" spans="1:14" s="126" customFormat="1" ht="15" customHeight="1">
      <c r="A2682" s="270"/>
      <c r="B2682" s="270"/>
      <c r="C2682" s="270"/>
      <c r="D2682" s="309"/>
      <c r="E2682" s="316"/>
      <c r="F2682" s="322"/>
      <c r="G2682" s="289"/>
      <c r="H2682" s="296"/>
      <c r="I2682" s="289" t="s">
        <v>1791</v>
      </c>
      <c r="J2682" s="577">
        <f>SUM(J2677:J2681)</f>
        <v>8000</v>
      </c>
      <c r="K2682" s="577">
        <f>SUM(K2677:K2681)</f>
        <v>8000</v>
      </c>
      <c r="L2682" s="577">
        <f>SUM(L2677:L2681)</f>
        <v>5500</v>
      </c>
      <c r="M2682" s="344"/>
      <c r="N2682" s="736"/>
    </row>
    <row r="2683" spans="1:14" ht="6" customHeight="1">
      <c r="A2683" s="253"/>
      <c r="C2683" s="86"/>
      <c r="D2683" s="309"/>
      <c r="E2683" s="178"/>
      <c r="F2683" s="225"/>
      <c r="G2683" s="287"/>
      <c r="H2683" s="162"/>
      <c r="I2683" s="140"/>
      <c r="J2683" s="578"/>
      <c r="K2683" s="201"/>
      <c r="L2683" s="201"/>
      <c r="M2683" s="201"/>
      <c r="N2683" s="744"/>
    </row>
    <row r="2684" spans="1:14" ht="15" customHeight="1">
      <c r="A2684" s="253"/>
      <c r="B2684" s="270">
        <v>2</v>
      </c>
      <c r="C2684" s="86"/>
      <c r="D2684" s="316"/>
      <c r="E2684" s="178"/>
      <c r="F2684" s="225"/>
      <c r="G2684" s="287" t="s">
        <v>421</v>
      </c>
      <c r="H2684" s="166"/>
      <c r="I2684" s="140"/>
      <c r="J2684" s="587"/>
      <c r="K2684" s="349"/>
      <c r="L2684" s="349"/>
      <c r="M2684" s="349"/>
      <c r="N2684" s="754"/>
    </row>
    <row r="2685" spans="1:14" ht="15" customHeight="1">
      <c r="A2685" s="253"/>
      <c r="B2685" s="270"/>
      <c r="C2685" s="86"/>
      <c r="D2685" s="309">
        <v>1</v>
      </c>
      <c r="E2685" s="178"/>
      <c r="F2685" s="225"/>
      <c r="G2685" s="287"/>
      <c r="H2685" s="164" t="s">
        <v>1761</v>
      </c>
      <c r="I2685" s="139"/>
      <c r="J2685" s="587"/>
      <c r="K2685" s="349"/>
      <c r="L2685" s="349"/>
      <c r="M2685" s="349"/>
      <c r="N2685" s="754"/>
    </row>
    <row r="2686" spans="1:14" ht="15" customHeight="1">
      <c r="A2686" s="253"/>
      <c r="B2686" s="270"/>
      <c r="C2686" s="86"/>
      <c r="D2686" s="309"/>
      <c r="E2686" s="178">
        <v>3</v>
      </c>
      <c r="F2686" s="225"/>
      <c r="G2686" s="287"/>
      <c r="H2686" s="167"/>
      <c r="I2686" s="142" t="s">
        <v>1764</v>
      </c>
      <c r="J2686" s="590">
        <v>6000</v>
      </c>
      <c r="K2686" s="590">
        <v>6000</v>
      </c>
      <c r="L2686" s="590">
        <v>3000</v>
      </c>
      <c r="M2686" s="342"/>
      <c r="N2686" s="735"/>
    </row>
    <row r="2687" spans="1:14" ht="15" customHeight="1">
      <c r="A2687" s="253"/>
      <c r="B2687" s="270"/>
      <c r="C2687" s="86"/>
      <c r="D2687" s="309">
        <v>2</v>
      </c>
      <c r="E2687" s="178"/>
      <c r="F2687" s="225"/>
      <c r="G2687" s="287"/>
      <c r="H2687" s="167" t="s">
        <v>1771</v>
      </c>
      <c r="I2687" s="142"/>
      <c r="J2687" s="590"/>
      <c r="K2687" s="350"/>
      <c r="L2687" s="342"/>
      <c r="M2687" s="342"/>
      <c r="N2687" s="742"/>
    </row>
    <row r="2688" spans="1:14" ht="15" customHeight="1">
      <c r="A2688" s="253"/>
      <c r="B2688" s="270"/>
      <c r="C2688" s="86"/>
      <c r="D2688" s="309"/>
      <c r="E2688" s="178">
        <v>1</v>
      </c>
      <c r="F2688" s="225"/>
      <c r="G2688" s="287"/>
      <c r="H2688" s="167"/>
      <c r="I2688" s="142" t="s">
        <v>1772</v>
      </c>
      <c r="J2688" s="590">
        <v>14000</v>
      </c>
      <c r="K2688" s="590">
        <v>14000</v>
      </c>
      <c r="L2688" s="342">
        <v>3000</v>
      </c>
      <c r="M2688" s="342">
        <v>1500</v>
      </c>
      <c r="N2688" s="735">
        <f>M2688/L2688*100</f>
        <v>50</v>
      </c>
    </row>
    <row r="2689" spans="1:14" ht="5.25" customHeight="1">
      <c r="A2689" s="253"/>
      <c r="B2689" s="270"/>
      <c r="C2689" s="86"/>
      <c r="D2689" s="309"/>
      <c r="E2689" s="178"/>
      <c r="F2689" s="225"/>
      <c r="G2689" s="287"/>
      <c r="H2689" s="166"/>
      <c r="I2689" s="140"/>
      <c r="J2689" s="590"/>
      <c r="K2689" s="350"/>
      <c r="L2689" s="350"/>
      <c r="M2689" s="350"/>
      <c r="N2689" s="744"/>
    </row>
    <row r="2690" spans="1:14" s="126" customFormat="1" ht="15" customHeight="1">
      <c r="A2690" s="270"/>
      <c r="B2690" s="270"/>
      <c r="C2690" s="270"/>
      <c r="D2690" s="316"/>
      <c r="E2690" s="316"/>
      <c r="F2690" s="322"/>
      <c r="G2690" s="289"/>
      <c r="H2690" s="296"/>
      <c r="I2690" s="289" t="s">
        <v>1791</v>
      </c>
      <c r="J2690" s="577">
        <f>SUM(J2686:J2689)</f>
        <v>20000</v>
      </c>
      <c r="K2690" s="577">
        <f>SUM(K2686:K2689)</f>
        <v>20000</v>
      </c>
      <c r="L2690" s="577">
        <f>SUM(L2686:L2689)</f>
        <v>6000</v>
      </c>
      <c r="M2690" s="344">
        <f>SUM(M2686:M2689)</f>
        <v>1500</v>
      </c>
      <c r="N2690" s="736">
        <f>M2690/L2690*100</f>
        <v>25</v>
      </c>
    </row>
    <row r="2691" spans="1:14" ht="15" customHeight="1">
      <c r="A2691" s="253"/>
      <c r="C2691" s="86"/>
      <c r="D2691" s="309"/>
      <c r="E2691" s="178"/>
      <c r="F2691" s="225"/>
      <c r="G2691" s="287"/>
      <c r="H2691" s="166"/>
      <c r="I2691" s="140"/>
      <c r="J2691" s="587"/>
      <c r="K2691" s="349"/>
      <c r="L2691" s="349"/>
      <c r="M2691" s="349"/>
      <c r="N2691" s="754"/>
    </row>
    <row r="2692" spans="1:14" ht="15" customHeight="1">
      <c r="A2692" s="253"/>
      <c r="B2692" s="270">
        <v>3</v>
      </c>
      <c r="C2692" s="86"/>
      <c r="D2692" s="321"/>
      <c r="E2692" s="178"/>
      <c r="F2692" s="225"/>
      <c r="G2692" s="287" t="s">
        <v>424</v>
      </c>
      <c r="H2692" s="166"/>
      <c r="I2692" s="140"/>
      <c r="J2692" s="587"/>
      <c r="K2692" s="349"/>
      <c r="L2692" s="349"/>
      <c r="M2692" s="349"/>
      <c r="N2692" s="754"/>
    </row>
    <row r="2693" spans="1:14" ht="15" customHeight="1">
      <c r="A2693" s="253"/>
      <c r="B2693" s="270"/>
      <c r="C2693" s="86"/>
      <c r="D2693" s="309">
        <v>1</v>
      </c>
      <c r="E2693" s="178"/>
      <c r="F2693" s="225"/>
      <c r="G2693" s="287"/>
      <c r="H2693" s="164" t="s">
        <v>1761</v>
      </c>
      <c r="I2693" s="139"/>
      <c r="J2693" s="587"/>
      <c r="K2693" s="349"/>
      <c r="L2693" s="349"/>
      <c r="M2693" s="349"/>
      <c r="N2693" s="754"/>
    </row>
    <row r="2694" spans="1:14" ht="15" customHeight="1">
      <c r="A2694" s="253"/>
      <c r="B2694" s="270"/>
      <c r="C2694" s="86"/>
      <c r="D2694" s="309"/>
      <c r="E2694" s="178">
        <v>3</v>
      </c>
      <c r="F2694" s="225"/>
      <c r="G2694" s="287"/>
      <c r="H2694" s="167"/>
      <c r="I2694" s="142" t="s">
        <v>1764</v>
      </c>
      <c r="J2694" s="590">
        <v>10000</v>
      </c>
      <c r="K2694" s="590">
        <v>10000</v>
      </c>
      <c r="L2694" s="590">
        <v>15500</v>
      </c>
      <c r="M2694" s="342">
        <v>3970</v>
      </c>
      <c r="N2694" s="735">
        <f>M2694/L2694*100</f>
        <v>25.61290322580645</v>
      </c>
    </row>
    <row r="2695" spans="1:14" ht="9.75" customHeight="1">
      <c r="A2695" s="253"/>
      <c r="B2695" s="270"/>
      <c r="C2695" s="86"/>
      <c r="E2695" s="178"/>
      <c r="F2695" s="225"/>
      <c r="G2695" s="287"/>
      <c r="H2695" s="167"/>
      <c r="I2695" s="142"/>
      <c r="J2695" s="590"/>
      <c r="K2695" s="350"/>
      <c r="L2695" s="350"/>
      <c r="M2695" s="790"/>
      <c r="N2695" s="757"/>
    </row>
    <row r="2696" spans="1:14" s="126" customFormat="1" ht="15" customHeight="1">
      <c r="A2696" s="270"/>
      <c r="B2696" s="270"/>
      <c r="C2696" s="270"/>
      <c r="D2696" s="309"/>
      <c r="E2696" s="316"/>
      <c r="F2696" s="322"/>
      <c r="G2696" s="289"/>
      <c r="H2696" s="296"/>
      <c r="I2696" s="289" t="s">
        <v>1791</v>
      </c>
      <c r="J2696" s="577">
        <f>SUM(J2692:J2695)</f>
        <v>10000</v>
      </c>
      <c r="K2696" s="577">
        <f>SUM(K2692:K2695)</f>
        <v>10000</v>
      </c>
      <c r="L2696" s="577">
        <f>SUM(L2692:L2695)</f>
        <v>15500</v>
      </c>
      <c r="M2696" s="791">
        <f>SUM(M2692:M2695)</f>
        <v>3970</v>
      </c>
      <c r="N2696" s="736">
        <f>M2696/L2696*100</f>
        <v>25.61290322580645</v>
      </c>
    </row>
    <row r="2697" spans="1:14" ht="10.5" customHeight="1">
      <c r="A2697" s="253"/>
      <c r="B2697" s="253"/>
      <c r="C2697" s="86"/>
      <c r="D2697" s="309"/>
      <c r="E2697" s="178"/>
      <c r="F2697" s="225"/>
      <c r="G2697" s="287"/>
      <c r="H2697" s="166"/>
      <c r="I2697" s="140"/>
      <c r="J2697" s="590"/>
      <c r="K2697" s="350"/>
      <c r="L2697" s="350"/>
      <c r="M2697" s="790"/>
      <c r="N2697" s="757"/>
    </row>
    <row r="2698" spans="1:14" s="107" customFormat="1" ht="15" customHeight="1">
      <c r="A2698" s="253"/>
      <c r="B2698" s="270"/>
      <c r="C2698" s="253"/>
      <c r="D2698" s="321"/>
      <c r="E2698" s="321"/>
      <c r="F2698" s="234"/>
      <c r="G2698" s="234"/>
      <c r="H2698" s="327"/>
      <c r="I2698" s="227" t="s">
        <v>1773</v>
      </c>
      <c r="J2698" s="594">
        <f>SUM(J2677:J2696)/2</f>
        <v>38000</v>
      </c>
      <c r="K2698" s="594">
        <f>SUM(K2677:K2696)/2</f>
        <v>38000</v>
      </c>
      <c r="L2698" s="594">
        <f>SUM(L2677:L2696)/2</f>
        <v>27000</v>
      </c>
      <c r="M2698" s="792">
        <f>SUM(M2677:M2696)/2</f>
        <v>5470</v>
      </c>
      <c r="N2698" s="736">
        <f>M2698/L2698*100</f>
        <v>20.25925925925926</v>
      </c>
    </row>
    <row r="2699" spans="1:14" ht="9" customHeight="1">
      <c r="A2699" s="253"/>
      <c r="B2699" s="270"/>
      <c r="C2699" s="86"/>
      <c r="D2699" s="309"/>
      <c r="E2699" s="178"/>
      <c r="F2699" s="225"/>
      <c r="G2699" s="287"/>
      <c r="H2699" s="166"/>
      <c r="I2699" s="140"/>
      <c r="J2699" s="587"/>
      <c r="K2699" s="349"/>
      <c r="L2699" s="349"/>
      <c r="M2699" s="349"/>
      <c r="N2699" s="754"/>
    </row>
    <row r="2700" spans="1:14" ht="15" customHeight="1">
      <c r="A2700" s="253">
        <v>259</v>
      </c>
      <c r="B2700" s="270"/>
      <c r="C2700" s="86">
        <v>2</v>
      </c>
      <c r="D2700" s="630"/>
      <c r="E2700" s="178"/>
      <c r="F2700" s="225" t="s">
        <v>425</v>
      </c>
      <c r="G2700" s="287"/>
      <c r="H2700" s="167"/>
      <c r="I2700" s="139"/>
      <c r="J2700" s="575"/>
      <c r="K2700" s="342"/>
      <c r="L2700" s="342"/>
      <c r="M2700" s="342"/>
      <c r="N2700" s="742"/>
    </row>
    <row r="2701" spans="1:14" ht="15" customHeight="1">
      <c r="A2701" s="253"/>
      <c r="B2701" s="270"/>
      <c r="C2701" s="86"/>
      <c r="D2701" s="309">
        <v>2</v>
      </c>
      <c r="E2701" s="178"/>
      <c r="F2701" s="225"/>
      <c r="G2701" s="287"/>
      <c r="H2701" s="167" t="s">
        <v>1771</v>
      </c>
      <c r="I2701" s="142"/>
      <c r="J2701" s="590"/>
      <c r="K2701" s="350"/>
      <c r="L2701" s="350"/>
      <c r="M2701" s="350"/>
      <c r="N2701" s="757"/>
    </row>
    <row r="2702" spans="1:14" ht="15" customHeight="1">
      <c r="A2702" s="253"/>
      <c r="B2702" s="270"/>
      <c r="C2702" s="86"/>
      <c r="D2702" s="321"/>
      <c r="E2702" s="178">
        <v>1</v>
      </c>
      <c r="F2702" s="225"/>
      <c r="G2702" s="287"/>
      <c r="H2702" s="167"/>
      <c r="I2702" s="142" t="s">
        <v>1772</v>
      </c>
      <c r="J2702" s="590">
        <v>14000</v>
      </c>
      <c r="K2702" s="590">
        <v>14000</v>
      </c>
      <c r="L2702" s="590">
        <v>14000</v>
      </c>
      <c r="M2702" s="330"/>
      <c r="N2702" s="735"/>
    </row>
    <row r="2703" spans="1:14" ht="6.75" customHeight="1">
      <c r="A2703" s="253"/>
      <c r="B2703" s="253"/>
      <c r="C2703" s="86"/>
      <c r="E2703" s="178"/>
      <c r="F2703" s="225"/>
      <c r="G2703" s="287"/>
      <c r="H2703" s="167"/>
      <c r="I2703" s="142"/>
      <c r="J2703" s="590"/>
      <c r="K2703" s="350"/>
      <c r="L2703" s="201"/>
      <c r="M2703" s="201"/>
      <c r="N2703" s="744"/>
    </row>
    <row r="2704" spans="1:14" s="107" customFormat="1" ht="18.75" customHeight="1">
      <c r="A2704" s="253"/>
      <c r="B2704" s="270"/>
      <c r="C2704" s="253"/>
      <c r="D2704" s="309"/>
      <c r="E2704" s="321"/>
      <c r="F2704" s="234"/>
      <c r="G2704" s="234"/>
      <c r="H2704" s="327"/>
      <c r="I2704" s="227" t="s">
        <v>1773</v>
      </c>
      <c r="J2704" s="591">
        <f>SUM(J2700:J2703)</f>
        <v>14000</v>
      </c>
      <c r="K2704" s="351">
        <f>SUM(K2700:K2703)</f>
        <v>14000</v>
      </c>
      <c r="L2704" s="345">
        <f>SUM(L2701:L2702)</f>
        <v>14000</v>
      </c>
      <c r="M2704" s="345"/>
      <c r="N2704" s="746"/>
    </row>
    <row r="2705" spans="1:14" ht="15" customHeight="1" hidden="1">
      <c r="A2705" s="253"/>
      <c r="B2705" s="95"/>
      <c r="C2705" s="86"/>
      <c r="D2705" s="309"/>
      <c r="E2705" s="178"/>
      <c r="F2705" s="225"/>
      <c r="G2705" s="287"/>
      <c r="H2705" s="166"/>
      <c r="I2705" s="140"/>
      <c r="J2705" s="587"/>
      <c r="K2705" s="349"/>
      <c r="L2705" s="349"/>
      <c r="M2705" s="349"/>
      <c r="N2705" s="754"/>
    </row>
    <row r="2706" spans="1:14" ht="21.75" customHeight="1">
      <c r="A2706" s="328"/>
      <c r="B2706" s="631"/>
      <c r="C2706" s="91"/>
      <c r="D2706" s="632"/>
      <c r="E2706" s="692"/>
      <c r="F2706" s="690" t="s">
        <v>426</v>
      </c>
      <c r="G2706" s="690"/>
      <c r="H2706" s="690"/>
      <c r="I2706" s="691"/>
      <c r="J2706" s="642">
        <f>J2704+J2698+J2675+J2667+J2661+J2654+J2648+J2639+J2630</f>
        <v>633550</v>
      </c>
      <c r="K2706" s="642">
        <f>K2704+K2698+K2675+K2667+K2661+K2654+K2648+K2639+K2630</f>
        <v>1119478</v>
      </c>
      <c r="L2706" s="642">
        <f>L2704+L2698+L2675+L2667+L2661+L2654+L2648+L2639+L2630</f>
        <v>735279</v>
      </c>
      <c r="M2706" s="642">
        <f>M2704+M2698+M2675+M2667+M2661+M2654+M2648+M2639+M2630</f>
        <v>601938</v>
      </c>
      <c r="N2706" s="736">
        <f>M2706/L2706*100</f>
        <v>81.86525114956363</v>
      </c>
    </row>
    <row r="2707" spans="1:14" ht="15" customHeight="1" hidden="1">
      <c r="A2707" s="253"/>
      <c r="B2707" s="253"/>
      <c r="C2707" s="86"/>
      <c r="D2707" s="309"/>
      <c r="E2707" s="178"/>
      <c r="F2707" s="236"/>
      <c r="G2707" s="292"/>
      <c r="H2707" s="168"/>
      <c r="I2707" s="144"/>
      <c r="J2707" s="596"/>
      <c r="K2707" s="352"/>
      <c r="L2707" s="352"/>
      <c r="M2707" s="352"/>
      <c r="N2707" s="763"/>
    </row>
    <row r="2708" spans="1:14" s="107" customFormat="1" ht="15" customHeight="1">
      <c r="A2708" s="253">
        <v>300</v>
      </c>
      <c r="B2708" s="270"/>
      <c r="C2708" s="253">
        <v>2</v>
      </c>
      <c r="D2708" s="321"/>
      <c r="E2708" s="321"/>
      <c r="F2708" s="935" t="s">
        <v>427</v>
      </c>
      <c r="G2708" s="936"/>
      <c r="H2708" s="936"/>
      <c r="I2708" s="936"/>
      <c r="J2708" s="588"/>
      <c r="K2708" s="356"/>
      <c r="L2708" s="356"/>
      <c r="M2708" s="356"/>
      <c r="N2708" s="744"/>
    </row>
    <row r="2709" spans="1:14" ht="15" customHeight="1">
      <c r="A2709" s="253"/>
      <c r="B2709" s="270"/>
      <c r="C2709" s="86"/>
      <c r="D2709" s="309">
        <v>2</v>
      </c>
      <c r="E2709" s="178"/>
      <c r="F2709" s="237"/>
      <c r="G2709" s="287"/>
      <c r="H2709" s="164" t="s">
        <v>1771</v>
      </c>
      <c r="I2709" s="141"/>
      <c r="J2709" s="578"/>
      <c r="K2709" s="201"/>
      <c r="L2709" s="201"/>
      <c r="M2709" s="201"/>
      <c r="N2709" s="744"/>
    </row>
    <row r="2710" spans="1:14" ht="15" customHeight="1">
      <c r="A2710" s="253"/>
      <c r="B2710" s="270"/>
      <c r="C2710" s="86"/>
      <c r="D2710" s="309"/>
      <c r="E2710" s="178">
        <v>3</v>
      </c>
      <c r="F2710" s="237"/>
      <c r="G2710" s="287"/>
      <c r="H2710" s="163"/>
      <c r="I2710" s="142" t="s">
        <v>1894</v>
      </c>
      <c r="J2710" s="590">
        <v>28000</v>
      </c>
      <c r="K2710" s="333"/>
      <c r="L2710" s="330">
        <v>28000</v>
      </c>
      <c r="M2710" s="330">
        <v>28000</v>
      </c>
      <c r="N2710" s="735">
        <f>M2710/L2710*100</f>
        <v>100</v>
      </c>
    </row>
    <row r="2711" spans="1:14" ht="15" customHeight="1">
      <c r="A2711" s="253"/>
      <c r="B2711" s="253"/>
      <c r="C2711" s="86"/>
      <c r="D2711" s="309"/>
      <c r="E2711" s="178"/>
      <c r="F2711" s="237"/>
      <c r="G2711" s="287"/>
      <c r="H2711" s="163"/>
      <c r="I2711" s="141"/>
      <c r="J2711" s="578"/>
      <c r="K2711" s="350"/>
      <c r="L2711" s="201"/>
      <c r="M2711" s="201"/>
      <c r="N2711" s="744"/>
    </row>
    <row r="2712" spans="1:14" s="107" customFormat="1" ht="15" customHeight="1">
      <c r="A2712" s="253"/>
      <c r="B2712" s="270"/>
      <c r="C2712" s="253"/>
      <c r="D2712" s="321"/>
      <c r="E2712" s="321"/>
      <c r="F2712" s="227"/>
      <c r="G2712" s="227"/>
      <c r="H2712" s="354"/>
      <c r="I2712" s="227" t="s">
        <v>1773</v>
      </c>
      <c r="J2712" s="594">
        <f>SUM(J2707:J2711)</f>
        <v>28000</v>
      </c>
      <c r="K2712" s="594">
        <f>SUM(K2707:K2711)</f>
        <v>0</v>
      </c>
      <c r="L2712" s="594">
        <f>SUM(L2707:L2711)</f>
        <v>28000</v>
      </c>
      <c r="M2712" s="594">
        <f>SUM(M2707:M2711)</f>
        <v>28000</v>
      </c>
      <c r="N2712" s="736">
        <f>M2712/L2712*100</f>
        <v>100</v>
      </c>
    </row>
    <row r="2713" spans="1:14" ht="15" customHeight="1">
      <c r="A2713" s="253"/>
      <c r="B2713" s="253"/>
      <c r="C2713" s="86"/>
      <c r="D2713" s="309"/>
      <c r="E2713" s="178"/>
      <c r="F2713" s="225"/>
      <c r="G2713" s="287"/>
      <c r="H2713" s="166"/>
      <c r="I2713" s="140"/>
      <c r="J2713" s="587"/>
      <c r="K2713" s="349"/>
      <c r="L2713" s="349"/>
      <c r="M2713" s="349"/>
      <c r="N2713" s="754"/>
    </row>
    <row r="2714" spans="1:14" s="107" customFormat="1" ht="15" customHeight="1">
      <c r="A2714" s="253">
        <v>301</v>
      </c>
      <c r="B2714" s="270"/>
      <c r="C2714" s="253">
        <v>2</v>
      </c>
      <c r="D2714" s="321"/>
      <c r="E2714" s="321"/>
      <c r="F2714" s="935" t="s">
        <v>429</v>
      </c>
      <c r="G2714" s="936"/>
      <c r="H2714" s="936"/>
      <c r="I2714" s="936"/>
      <c r="J2714" s="588"/>
      <c r="K2714" s="356"/>
      <c r="L2714" s="356"/>
      <c r="M2714" s="356"/>
      <c r="N2714" s="744"/>
    </row>
    <row r="2715" spans="1:14" ht="15" customHeight="1">
      <c r="A2715" s="253"/>
      <c r="B2715" s="270"/>
      <c r="C2715" s="86"/>
      <c r="D2715" s="309">
        <v>2</v>
      </c>
      <c r="E2715" s="178"/>
      <c r="F2715" s="237"/>
      <c r="G2715" s="287"/>
      <c r="H2715" s="164" t="s">
        <v>1771</v>
      </c>
      <c r="I2715" s="141"/>
      <c r="J2715" s="578"/>
      <c r="K2715" s="201"/>
      <c r="L2715" s="201"/>
      <c r="M2715" s="201"/>
      <c r="N2715" s="744"/>
    </row>
    <row r="2716" spans="1:14" ht="15" customHeight="1">
      <c r="A2716" s="253"/>
      <c r="B2716" s="270"/>
      <c r="C2716" s="86"/>
      <c r="D2716" s="309"/>
      <c r="E2716" s="178">
        <v>3</v>
      </c>
      <c r="F2716" s="237"/>
      <c r="G2716" s="287"/>
      <c r="H2716" s="163"/>
      <c r="I2716" s="142" t="s">
        <v>1894</v>
      </c>
      <c r="J2716" s="590">
        <v>12000</v>
      </c>
      <c r="K2716" s="590">
        <v>12000</v>
      </c>
      <c r="L2716" s="590">
        <v>12000</v>
      </c>
      <c r="M2716" s="590">
        <v>12000</v>
      </c>
      <c r="N2716" s="735">
        <f>M2716/L2716*100</f>
        <v>100</v>
      </c>
    </row>
    <row r="2717" spans="1:14" ht="15" customHeight="1">
      <c r="A2717" s="253"/>
      <c r="B2717" s="253"/>
      <c r="C2717" s="86"/>
      <c r="D2717" s="309"/>
      <c r="E2717" s="178"/>
      <c r="F2717" s="237"/>
      <c r="G2717" s="287"/>
      <c r="H2717" s="163"/>
      <c r="I2717" s="141"/>
      <c r="J2717" s="578"/>
      <c r="K2717" s="350"/>
      <c r="L2717" s="201"/>
      <c r="M2717" s="201"/>
      <c r="N2717" s="744"/>
    </row>
    <row r="2718" spans="1:14" s="107" customFormat="1" ht="15" customHeight="1">
      <c r="A2718" s="253"/>
      <c r="B2718" s="270"/>
      <c r="C2718" s="253"/>
      <c r="D2718" s="321"/>
      <c r="E2718" s="321"/>
      <c r="F2718" s="227"/>
      <c r="G2718" s="227"/>
      <c r="H2718" s="354"/>
      <c r="I2718" s="227" t="s">
        <v>1773</v>
      </c>
      <c r="J2718" s="594">
        <f>SUM(J2716:J2717)</f>
        <v>12000</v>
      </c>
      <c r="K2718" s="594">
        <f>SUM(K2716:K2717)</f>
        <v>12000</v>
      </c>
      <c r="L2718" s="713">
        <f>SUM(L2713:L2717)</f>
        <v>12000</v>
      </c>
      <c r="M2718" s="594">
        <f>SUM(M2716:M2717)</f>
        <v>12000</v>
      </c>
      <c r="N2718" s="736">
        <f>M2718/L2718*100</f>
        <v>100</v>
      </c>
    </row>
    <row r="2719" spans="1:14" ht="8.25" customHeight="1">
      <c r="A2719" s="253"/>
      <c r="B2719" s="253"/>
      <c r="C2719" s="86"/>
      <c r="D2719" s="309"/>
      <c r="E2719" s="178"/>
      <c r="F2719" s="225"/>
      <c r="G2719" s="287"/>
      <c r="H2719" s="166"/>
      <c r="I2719" s="140"/>
      <c r="J2719" s="587"/>
      <c r="K2719" s="349"/>
      <c r="L2719" s="349"/>
      <c r="M2719" s="349"/>
      <c r="N2719" s="754"/>
    </row>
    <row r="2720" spans="1:14" s="107" customFormat="1" ht="15" customHeight="1">
      <c r="A2720" s="253">
        <v>302</v>
      </c>
      <c r="B2720" s="270"/>
      <c r="C2720" s="253">
        <v>2</v>
      </c>
      <c r="D2720" s="321"/>
      <c r="E2720" s="321"/>
      <c r="F2720" s="935" t="s">
        <v>428</v>
      </c>
      <c r="G2720" s="936"/>
      <c r="H2720" s="936"/>
      <c r="I2720" s="936"/>
      <c r="J2720" s="588"/>
      <c r="K2720" s="356"/>
      <c r="L2720" s="356"/>
      <c r="M2720" s="356"/>
      <c r="N2720" s="744"/>
    </row>
    <row r="2721" spans="1:14" ht="15" customHeight="1">
      <c r="A2721" s="253"/>
      <c r="B2721" s="270"/>
      <c r="C2721" s="86"/>
      <c r="D2721" s="309">
        <v>2</v>
      </c>
      <c r="E2721" s="178"/>
      <c r="F2721" s="237"/>
      <c r="G2721" s="287"/>
      <c r="H2721" s="164" t="s">
        <v>1771</v>
      </c>
      <c r="I2721" s="141"/>
      <c r="J2721" s="578"/>
      <c r="K2721" s="201"/>
      <c r="L2721" s="201"/>
      <c r="M2721" s="201"/>
      <c r="N2721" s="744"/>
    </row>
    <row r="2722" spans="1:14" ht="15" customHeight="1">
      <c r="A2722" s="253"/>
      <c r="B2722" s="270"/>
      <c r="C2722" s="86"/>
      <c r="D2722" s="309"/>
      <c r="E2722" s="178">
        <v>3</v>
      </c>
      <c r="F2722" s="237"/>
      <c r="G2722" s="287"/>
      <c r="H2722" s="163"/>
      <c r="I2722" s="142" t="s">
        <v>1894</v>
      </c>
      <c r="J2722" s="590">
        <v>1430</v>
      </c>
      <c r="K2722" s="590">
        <v>1430</v>
      </c>
      <c r="L2722" s="590">
        <v>1625</v>
      </c>
      <c r="M2722" s="330">
        <v>1540</v>
      </c>
      <c r="N2722" s="735">
        <f>M2722/L2722*100</f>
        <v>94.76923076923077</v>
      </c>
    </row>
    <row r="2723" spans="1:14" ht="15" customHeight="1">
      <c r="A2723" s="253"/>
      <c r="B2723" s="253"/>
      <c r="C2723" s="86"/>
      <c r="D2723" s="309"/>
      <c r="E2723" s="178"/>
      <c r="F2723" s="237"/>
      <c r="G2723" s="287"/>
      <c r="H2723" s="163"/>
      <c r="I2723" s="141"/>
      <c r="J2723" s="578"/>
      <c r="K2723" s="350"/>
      <c r="L2723" s="201"/>
      <c r="M2723" s="201"/>
      <c r="N2723" s="744"/>
    </row>
    <row r="2724" spans="1:14" s="107" customFormat="1" ht="15" customHeight="1">
      <c r="A2724" s="253"/>
      <c r="B2724" s="270"/>
      <c r="C2724" s="253"/>
      <c r="D2724" s="321"/>
      <c r="E2724" s="321"/>
      <c r="F2724" s="227"/>
      <c r="G2724" s="227"/>
      <c r="H2724" s="354"/>
      <c r="I2724" s="227" t="s">
        <v>1773</v>
      </c>
      <c r="J2724" s="594">
        <f>SUM(J2720:J2723)</f>
        <v>1430</v>
      </c>
      <c r="K2724" s="594">
        <f>SUM(K2720:K2723)</f>
        <v>1430</v>
      </c>
      <c r="L2724" s="594">
        <f>SUM(L2720:L2723)</f>
        <v>1625</v>
      </c>
      <c r="M2724" s="594">
        <f>SUM(M2720:M2723)</f>
        <v>1540</v>
      </c>
      <c r="N2724" s="736">
        <f>M2724/L2724*100</f>
        <v>94.76923076923077</v>
      </c>
    </row>
    <row r="2725" spans="1:14" ht="11.25" customHeight="1">
      <c r="A2725" s="253"/>
      <c r="B2725" s="253"/>
      <c r="C2725" s="86"/>
      <c r="D2725" s="309"/>
      <c r="E2725" s="178"/>
      <c r="F2725" s="225"/>
      <c r="G2725" s="287"/>
      <c r="H2725" s="166"/>
      <c r="I2725" s="140"/>
      <c r="J2725" s="587"/>
      <c r="K2725" s="349"/>
      <c r="L2725" s="349"/>
      <c r="M2725" s="349"/>
      <c r="N2725" s="754"/>
    </row>
    <row r="2726" spans="1:14" s="107" customFormat="1" ht="15" customHeight="1">
      <c r="A2726" s="253">
        <v>303</v>
      </c>
      <c r="B2726" s="270"/>
      <c r="C2726" s="253">
        <v>2</v>
      </c>
      <c r="E2726" s="321"/>
      <c r="F2726" s="935" t="s">
        <v>1236</v>
      </c>
      <c r="G2726" s="936"/>
      <c r="H2726" s="936"/>
      <c r="I2726" s="936"/>
      <c r="J2726" s="588"/>
      <c r="K2726" s="356"/>
      <c r="L2726" s="356"/>
      <c r="M2726" s="356"/>
      <c r="N2726" s="744"/>
    </row>
    <row r="2727" spans="1:14" ht="15" customHeight="1">
      <c r="A2727" s="253"/>
      <c r="B2727" s="270"/>
      <c r="C2727" s="86"/>
      <c r="D2727" s="640">
        <v>2</v>
      </c>
      <c r="E2727" s="178"/>
      <c r="F2727" s="237"/>
      <c r="G2727" s="287"/>
      <c r="H2727" s="164" t="s">
        <v>1771</v>
      </c>
      <c r="I2727" s="141"/>
      <c r="J2727" s="578"/>
      <c r="K2727" s="201"/>
      <c r="L2727" s="201"/>
      <c r="M2727" s="201"/>
      <c r="N2727" s="744"/>
    </row>
    <row r="2728" spans="1:14" ht="15" customHeight="1">
      <c r="A2728" s="253"/>
      <c r="B2728" s="270"/>
      <c r="C2728" s="86"/>
      <c r="E2728" s="178">
        <v>3</v>
      </c>
      <c r="F2728" s="237"/>
      <c r="G2728" s="287"/>
      <c r="H2728" s="163"/>
      <c r="I2728" s="142" t="s">
        <v>1894</v>
      </c>
      <c r="J2728" s="590"/>
      <c r="K2728" s="350">
        <v>11300</v>
      </c>
      <c r="L2728" s="330">
        <v>18260</v>
      </c>
      <c r="M2728" s="330">
        <v>18260</v>
      </c>
      <c r="N2728" s="735">
        <f>M2728/L2728*100</f>
        <v>100</v>
      </c>
    </row>
    <row r="2729" spans="1:14" ht="12" customHeight="1">
      <c r="A2729" s="253"/>
      <c r="B2729" s="253"/>
      <c r="C2729" s="86"/>
      <c r="D2729" s="308"/>
      <c r="E2729" s="178"/>
      <c r="F2729" s="237"/>
      <c r="G2729" s="287"/>
      <c r="H2729" s="163"/>
      <c r="I2729" s="141"/>
      <c r="J2729" s="578"/>
      <c r="K2729" s="350"/>
      <c r="L2729" s="201"/>
      <c r="M2729" s="201"/>
      <c r="N2729" s="744"/>
    </row>
    <row r="2730" spans="1:14" s="107" customFormat="1" ht="15" customHeight="1">
      <c r="A2730" s="253"/>
      <c r="B2730" s="270"/>
      <c r="C2730" s="253"/>
      <c r="D2730" s="366"/>
      <c r="E2730" s="321"/>
      <c r="F2730" s="227"/>
      <c r="G2730" s="227"/>
      <c r="H2730" s="354"/>
      <c r="I2730" s="227" t="s">
        <v>1773</v>
      </c>
      <c r="J2730" s="594"/>
      <c r="K2730" s="355">
        <f>SUM(K2728:K2729)</f>
        <v>11300</v>
      </c>
      <c r="L2730" s="345">
        <f>SUM(L2728:L2729)</f>
        <v>18260</v>
      </c>
      <c r="M2730" s="345">
        <f>SUM(M2728:M2729)</f>
        <v>18260</v>
      </c>
      <c r="N2730" s="736">
        <f>M2730/L2730*100</f>
        <v>100</v>
      </c>
    </row>
    <row r="2731" spans="1:14" ht="9" customHeight="1">
      <c r="A2731" s="253"/>
      <c r="B2731" s="253"/>
      <c r="C2731" s="86"/>
      <c r="D2731" s="309"/>
      <c r="E2731" s="178"/>
      <c r="F2731" s="225"/>
      <c r="G2731" s="287"/>
      <c r="H2731" s="166"/>
      <c r="I2731" s="140"/>
      <c r="J2731" s="587"/>
      <c r="K2731" s="349"/>
      <c r="L2731" s="349"/>
      <c r="M2731" s="349"/>
      <c r="N2731" s="754"/>
    </row>
    <row r="2732" spans="1:14" s="107" customFormat="1" ht="15" customHeight="1">
      <c r="A2732" s="253">
        <v>304</v>
      </c>
      <c r="B2732" s="270"/>
      <c r="C2732" s="253">
        <v>2</v>
      </c>
      <c r="E2732" s="321"/>
      <c r="F2732" s="935" t="s">
        <v>1508</v>
      </c>
      <c r="G2732" s="936"/>
      <c r="H2732" s="936"/>
      <c r="I2732" s="936"/>
      <c r="J2732" s="588"/>
      <c r="K2732" s="356"/>
      <c r="L2732" s="356"/>
      <c r="M2732" s="356"/>
      <c r="N2732" s="744"/>
    </row>
    <row r="2733" spans="1:14" ht="15" customHeight="1">
      <c r="A2733" s="253"/>
      <c r="B2733" s="270"/>
      <c r="C2733" s="86"/>
      <c r="D2733" s="640">
        <v>2</v>
      </c>
      <c r="E2733" s="178"/>
      <c r="F2733" s="237"/>
      <c r="G2733" s="287"/>
      <c r="H2733" s="164" t="s">
        <v>1771</v>
      </c>
      <c r="I2733" s="141"/>
      <c r="J2733" s="578"/>
      <c r="K2733" s="201"/>
      <c r="L2733" s="201"/>
      <c r="M2733" s="201"/>
      <c r="N2733" s="744"/>
    </row>
    <row r="2734" spans="1:14" ht="15" customHeight="1">
      <c r="A2734" s="253"/>
      <c r="B2734" s="270"/>
      <c r="C2734" s="86"/>
      <c r="E2734" s="178">
        <v>3</v>
      </c>
      <c r="F2734" s="237"/>
      <c r="G2734" s="287"/>
      <c r="H2734" s="163"/>
      <c r="I2734" s="142" t="s">
        <v>1894</v>
      </c>
      <c r="J2734" s="590"/>
      <c r="K2734" s="350">
        <v>11300</v>
      </c>
      <c r="L2734" s="330">
        <v>300</v>
      </c>
      <c r="M2734" s="330"/>
      <c r="N2734" s="735"/>
    </row>
    <row r="2735" spans="1:14" ht="15" customHeight="1">
      <c r="A2735" s="253"/>
      <c r="B2735" s="253"/>
      <c r="C2735" s="86"/>
      <c r="D2735" s="308"/>
      <c r="E2735" s="178"/>
      <c r="F2735" s="237"/>
      <c r="G2735" s="287"/>
      <c r="H2735" s="163"/>
      <c r="I2735" s="141"/>
      <c r="J2735" s="578"/>
      <c r="K2735" s="350"/>
      <c r="L2735" s="201"/>
      <c r="M2735" s="201"/>
      <c r="N2735" s="744"/>
    </row>
    <row r="2736" spans="1:14" s="107" customFormat="1" ht="15" customHeight="1">
      <c r="A2736" s="253"/>
      <c r="B2736" s="270"/>
      <c r="C2736" s="253"/>
      <c r="D2736" s="366"/>
      <c r="E2736" s="321"/>
      <c r="F2736" s="227"/>
      <c r="G2736" s="227"/>
      <c r="H2736" s="354"/>
      <c r="I2736" s="227" t="s">
        <v>1773</v>
      </c>
      <c r="J2736" s="594"/>
      <c r="K2736" s="355">
        <f>SUM(K2734:K2735)</f>
        <v>11300</v>
      </c>
      <c r="L2736" s="345">
        <f>SUM(L2734:L2735)</f>
        <v>300</v>
      </c>
      <c r="M2736" s="345"/>
      <c r="N2736" s="746"/>
    </row>
    <row r="2737" spans="1:14" s="107" customFormat="1" ht="13.5" customHeight="1">
      <c r="A2737" s="253"/>
      <c r="B2737" s="672"/>
      <c r="C2737" s="253"/>
      <c r="D2737" s="366"/>
      <c r="E2737" s="321"/>
      <c r="F2737" s="225"/>
      <c r="G2737" s="225"/>
      <c r="H2737" s="680"/>
      <c r="I2737" s="225"/>
      <c r="J2737" s="686"/>
      <c r="K2737" s="687"/>
      <c r="L2737" s="688"/>
      <c r="M2737" s="688"/>
      <c r="N2737" s="764"/>
    </row>
    <row r="2738" spans="1:14" s="107" customFormat="1" ht="15" customHeight="1">
      <c r="A2738" s="253">
        <v>305</v>
      </c>
      <c r="B2738" s="270"/>
      <c r="C2738" s="253">
        <v>2</v>
      </c>
      <c r="E2738" s="321"/>
      <c r="F2738" s="935" t="s">
        <v>524</v>
      </c>
      <c r="G2738" s="936"/>
      <c r="H2738" s="936"/>
      <c r="I2738" s="936"/>
      <c r="J2738" s="588"/>
      <c r="K2738" s="356"/>
      <c r="L2738" s="356"/>
      <c r="M2738" s="356"/>
      <c r="N2738" s="744"/>
    </row>
    <row r="2739" spans="1:14" ht="15" customHeight="1">
      <c r="A2739" s="253"/>
      <c r="B2739" s="270"/>
      <c r="C2739" s="86"/>
      <c r="D2739" s="640">
        <v>2</v>
      </c>
      <c r="E2739" s="178"/>
      <c r="F2739" s="237"/>
      <c r="G2739" s="287"/>
      <c r="H2739" s="164" t="s">
        <v>1771</v>
      </c>
      <c r="I2739" s="141"/>
      <c r="J2739" s="578"/>
      <c r="K2739" s="201"/>
      <c r="L2739" s="201"/>
      <c r="M2739" s="201"/>
      <c r="N2739" s="744"/>
    </row>
    <row r="2740" spans="1:14" ht="15" customHeight="1">
      <c r="A2740" s="253"/>
      <c r="B2740" s="270"/>
      <c r="C2740" s="86"/>
      <c r="E2740" s="178">
        <v>3</v>
      </c>
      <c r="F2740" s="237"/>
      <c r="G2740" s="287"/>
      <c r="H2740" s="163"/>
      <c r="I2740" s="142" t="s">
        <v>1894</v>
      </c>
      <c r="J2740" s="590"/>
      <c r="K2740" s="350">
        <v>11300</v>
      </c>
      <c r="L2740" s="330">
        <v>30000</v>
      </c>
      <c r="M2740" s="330">
        <v>30000</v>
      </c>
      <c r="N2740" s="735">
        <f>M2740/L2740*100</f>
        <v>100</v>
      </c>
    </row>
    <row r="2741" spans="1:14" ht="10.5" customHeight="1">
      <c r="A2741" s="253"/>
      <c r="B2741" s="253"/>
      <c r="C2741" s="86"/>
      <c r="D2741" s="308"/>
      <c r="E2741" s="178"/>
      <c r="F2741" s="237"/>
      <c r="G2741" s="287"/>
      <c r="H2741" s="163"/>
      <c r="I2741" s="141"/>
      <c r="J2741" s="578"/>
      <c r="K2741" s="350"/>
      <c r="L2741" s="201"/>
      <c r="M2741" s="201"/>
      <c r="N2741" s="744"/>
    </row>
    <row r="2742" spans="1:14" s="107" customFormat="1" ht="18.75" customHeight="1">
      <c r="A2742" s="253"/>
      <c r="B2742" s="270"/>
      <c r="C2742" s="253"/>
      <c r="D2742" s="366"/>
      <c r="E2742" s="321"/>
      <c r="F2742" s="227"/>
      <c r="G2742" s="227"/>
      <c r="H2742" s="354"/>
      <c r="I2742" s="227" t="s">
        <v>1773</v>
      </c>
      <c r="J2742" s="594"/>
      <c r="K2742" s="355">
        <f>SUM(K2740:K2741)</f>
        <v>11300</v>
      </c>
      <c r="L2742" s="345">
        <f>SUM(L2740:L2741)</f>
        <v>30000</v>
      </c>
      <c r="M2742" s="345">
        <f>SUM(M2740:M2741)</f>
        <v>30000</v>
      </c>
      <c r="N2742" s="736">
        <f>M2742/L2742*100</f>
        <v>100</v>
      </c>
    </row>
    <row r="2743" spans="1:14" ht="21" customHeight="1">
      <c r="A2743" s="328"/>
      <c r="B2743" s="91"/>
      <c r="C2743" s="91"/>
      <c r="D2743" s="92"/>
      <c r="E2743" s="92"/>
      <c r="F2743" s="979" t="s">
        <v>523</v>
      </c>
      <c r="G2743" s="979"/>
      <c r="H2743" s="979"/>
      <c r="I2743" s="980"/>
      <c r="J2743" s="598">
        <f>SUM(J2709:J2742)/2</f>
        <v>41430</v>
      </c>
      <c r="K2743" s="598">
        <f>SUM(K2709:K2736)/2</f>
        <v>36030</v>
      </c>
      <c r="L2743" s="598">
        <f>SUM(L2709:L2742)/2</f>
        <v>90185</v>
      </c>
      <c r="M2743" s="598">
        <f>SUM(M2709:M2742)/2</f>
        <v>89800</v>
      </c>
      <c r="N2743" s="736">
        <f>M2743/L2743*100</f>
        <v>99.57309973942452</v>
      </c>
    </row>
    <row r="2744" spans="1:14" ht="15.75" customHeight="1" thickBot="1">
      <c r="A2744" s="256"/>
      <c r="B2744" s="272"/>
      <c r="C2744" s="96"/>
      <c r="D2744" s="311"/>
      <c r="E2744" s="181"/>
      <c r="F2744" s="238"/>
      <c r="G2744" s="293"/>
      <c r="H2744" s="169"/>
      <c r="I2744" s="145"/>
      <c r="J2744" s="599"/>
      <c r="K2744" s="194"/>
      <c r="L2744" s="194"/>
      <c r="M2744" s="194"/>
      <c r="N2744" s="765"/>
    </row>
    <row r="2745" spans="1:14" s="214" customFormat="1" ht="23.25" customHeight="1" thickBot="1">
      <c r="A2745" s="371"/>
      <c r="B2745" s="633"/>
      <c r="C2745" s="372"/>
      <c r="D2745" s="373"/>
      <c r="E2745" s="373"/>
      <c r="F2745" s="361"/>
      <c r="G2745" s="374"/>
      <c r="H2745" s="375"/>
      <c r="I2745" s="363" t="s">
        <v>1532</v>
      </c>
      <c r="J2745" s="643">
        <f>SUM(J2743,J2706,J2622,J1989,J1795)</f>
        <v>4390604</v>
      </c>
      <c r="K2745" s="643">
        <f>SUM(K2743,K2706,K2622,K1989,K1795)</f>
        <v>2252382.5</v>
      </c>
      <c r="L2745" s="643">
        <f>L2743+L2706+L2622+L1989+L1795</f>
        <v>6240285</v>
      </c>
      <c r="M2745" s="643">
        <f>SUM(M2743,M2706,M2622,M1989,M1795)</f>
        <v>4801566</v>
      </c>
      <c r="N2745" s="766">
        <f>M2745/L2745*100</f>
        <v>76.9446587776039</v>
      </c>
    </row>
    <row r="2746" spans="1:14" ht="15" customHeight="1">
      <c r="A2746" s="252"/>
      <c r="B2746" s="365"/>
      <c r="C2746" s="85"/>
      <c r="D2746" s="309"/>
      <c r="E2746" s="177"/>
      <c r="F2746" s="235"/>
      <c r="G2746" s="286"/>
      <c r="H2746" s="161"/>
      <c r="I2746" s="146"/>
      <c r="J2746" s="601"/>
      <c r="K2746" s="191"/>
      <c r="L2746" s="191"/>
      <c r="M2746" s="191"/>
      <c r="N2746" s="767"/>
    </row>
    <row r="2747" spans="1:14" s="214" customFormat="1" ht="43.5" customHeight="1">
      <c r="A2747" s="365"/>
      <c r="B2747" s="269"/>
      <c r="C2747" s="365"/>
      <c r="D2747" s="321"/>
      <c r="E2747" s="366"/>
      <c r="F2747" s="971" t="s">
        <v>532</v>
      </c>
      <c r="G2747" s="972"/>
      <c r="H2747" s="972"/>
      <c r="I2747" s="973"/>
      <c r="J2747" s="602"/>
      <c r="K2747" s="370"/>
      <c r="L2747" s="370"/>
      <c r="M2747" s="370"/>
      <c r="N2747" s="767"/>
    </row>
    <row r="2748" spans="1:14" ht="5.25" customHeight="1">
      <c r="A2748" s="252"/>
      <c r="B2748" s="269"/>
      <c r="C2748" s="85"/>
      <c r="D2748" s="308"/>
      <c r="E2748" s="177"/>
      <c r="F2748" s="235"/>
      <c r="G2748" s="286"/>
      <c r="H2748" s="161"/>
      <c r="I2748" s="146"/>
      <c r="J2748" s="601"/>
      <c r="K2748" s="191"/>
      <c r="L2748" s="191"/>
      <c r="M2748" s="191"/>
      <c r="N2748" s="767"/>
    </row>
    <row r="2749" spans="1:14" ht="15" customHeight="1">
      <c r="A2749" s="252">
        <v>1</v>
      </c>
      <c r="B2749" s="269"/>
      <c r="C2749" s="85">
        <v>2</v>
      </c>
      <c r="E2749" s="177"/>
      <c r="F2749" s="239" t="s">
        <v>434</v>
      </c>
      <c r="G2749" s="286"/>
      <c r="H2749" s="161"/>
      <c r="I2749" s="146"/>
      <c r="J2749" s="601"/>
      <c r="K2749" s="191"/>
      <c r="L2749" s="191"/>
      <c r="M2749" s="191"/>
      <c r="N2749" s="767"/>
    </row>
    <row r="2750" spans="1:14" ht="15" customHeight="1">
      <c r="A2750" s="252"/>
      <c r="B2750" s="270"/>
      <c r="C2750" s="85"/>
      <c r="D2750" s="308">
        <v>1</v>
      </c>
      <c r="E2750" s="178"/>
      <c r="F2750" s="225"/>
      <c r="G2750" s="287"/>
      <c r="H2750" s="164" t="s">
        <v>1761</v>
      </c>
      <c r="I2750" s="139"/>
      <c r="J2750" s="601"/>
      <c r="K2750" s="191"/>
      <c r="L2750" s="191"/>
      <c r="M2750" s="191"/>
      <c r="N2750" s="767"/>
    </row>
    <row r="2751" spans="1:14" ht="15" customHeight="1">
      <c r="A2751" s="253"/>
      <c r="B2751" s="270"/>
      <c r="C2751" s="86"/>
      <c r="D2751" s="366"/>
      <c r="E2751" s="178">
        <v>3</v>
      </c>
      <c r="F2751" s="237"/>
      <c r="G2751" s="287"/>
      <c r="H2751" s="163"/>
      <c r="I2751" s="142" t="s">
        <v>1764</v>
      </c>
      <c r="J2751" s="603">
        <v>1940</v>
      </c>
      <c r="K2751" s="193">
        <v>3085</v>
      </c>
      <c r="L2751" s="693">
        <v>5025</v>
      </c>
      <c r="M2751" s="693">
        <v>878</v>
      </c>
      <c r="N2751" s="735">
        <f>M2751/L2751*100</f>
        <v>17.4726368159204</v>
      </c>
    </row>
    <row r="2752" spans="1:14" ht="9.75" customHeight="1">
      <c r="A2752" s="253"/>
      <c r="B2752" s="253"/>
      <c r="C2752" s="86"/>
      <c r="D2752" s="308"/>
      <c r="E2752" s="178"/>
      <c r="F2752" s="237"/>
      <c r="G2752" s="287"/>
      <c r="H2752" s="163"/>
      <c r="I2752" s="141"/>
      <c r="J2752" s="604"/>
      <c r="K2752" s="193"/>
      <c r="L2752" s="694"/>
      <c r="M2752" s="694"/>
      <c r="N2752" s="768"/>
    </row>
    <row r="2753" spans="1:14" s="107" customFormat="1" ht="15.75" customHeight="1">
      <c r="A2753" s="253"/>
      <c r="B2753" s="269"/>
      <c r="C2753" s="253"/>
      <c r="D2753" s="309"/>
      <c r="E2753" s="321"/>
      <c r="F2753" s="227"/>
      <c r="G2753" s="227"/>
      <c r="H2753" s="354"/>
      <c r="I2753" s="227" t="s">
        <v>1773</v>
      </c>
      <c r="J2753" s="605">
        <f>SUM(J2751:J2752)</f>
        <v>1940</v>
      </c>
      <c r="K2753" s="605">
        <f>SUM(K2751:K2752)</f>
        <v>3085</v>
      </c>
      <c r="L2753" s="695">
        <f>SUM(L2751:L2752)</f>
        <v>5025</v>
      </c>
      <c r="M2753" s="695">
        <f>SUM(M2751:M2752)</f>
        <v>878</v>
      </c>
      <c r="N2753" s="736">
        <f>M2753/L2753*100</f>
        <v>17.4726368159204</v>
      </c>
    </row>
    <row r="2754" spans="1:14" ht="13.5" customHeight="1" thickBot="1">
      <c r="A2754" s="252"/>
      <c r="C2754" s="85"/>
      <c r="D2754" s="309"/>
      <c r="E2754" s="177"/>
      <c r="F2754" s="235"/>
      <c r="G2754" s="286"/>
      <c r="H2754" s="161"/>
      <c r="I2754" s="146"/>
      <c r="J2754" s="601"/>
      <c r="K2754" s="191"/>
      <c r="L2754" s="696"/>
      <c r="M2754" s="696"/>
      <c r="N2754" s="769"/>
    </row>
    <row r="2755" spans="1:14" s="214" customFormat="1" ht="17.25" customHeight="1" thickBot="1">
      <c r="A2755" s="371"/>
      <c r="B2755" s="372"/>
      <c r="C2755" s="372"/>
      <c r="D2755" s="373"/>
      <c r="E2755" s="373"/>
      <c r="F2755" s="361"/>
      <c r="G2755" s="374"/>
      <c r="H2755" s="375"/>
      <c r="I2755" s="363" t="s">
        <v>1533</v>
      </c>
      <c r="J2755" s="600">
        <f>SUM(J2748:J2753)/2</f>
        <v>1940</v>
      </c>
      <c r="K2755" s="600">
        <f>SUM(K2748:K2753)/2</f>
        <v>3085</v>
      </c>
      <c r="L2755" s="643">
        <f>SUM(L2748:L2753)/2</f>
        <v>5025</v>
      </c>
      <c r="M2755" s="643">
        <f>SUM(M2748:M2753)/2</f>
        <v>878</v>
      </c>
      <c r="N2755" s="766">
        <f>M2755/L2755*100</f>
        <v>17.4726368159204</v>
      </c>
    </row>
    <row r="2756" spans="1:14" ht="14.25" customHeight="1">
      <c r="A2756" s="252"/>
      <c r="B2756" s="365"/>
      <c r="C2756" s="85"/>
      <c r="D2756" s="309"/>
      <c r="E2756" s="177"/>
      <c r="F2756" s="235"/>
      <c r="G2756" s="286"/>
      <c r="H2756" s="161"/>
      <c r="I2756" s="146"/>
      <c r="J2756" s="601"/>
      <c r="K2756" s="191"/>
      <c r="L2756" s="191"/>
      <c r="M2756" s="191"/>
      <c r="N2756" s="767"/>
    </row>
    <row r="2757" spans="1:14" s="214" customFormat="1" ht="18.75">
      <c r="A2757" s="365"/>
      <c r="B2757" s="269"/>
      <c r="C2757" s="365"/>
      <c r="D2757" s="309"/>
      <c r="E2757" s="366"/>
      <c r="F2757" s="367" t="s">
        <v>533</v>
      </c>
      <c r="G2757" s="368"/>
      <c r="H2757" s="369"/>
      <c r="I2757" s="368"/>
      <c r="J2757" s="602"/>
      <c r="K2757" s="370"/>
      <c r="L2757" s="370"/>
      <c r="M2757" s="370"/>
      <c r="N2757" s="767"/>
    </row>
    <row r="2758" spans="1:14" ht="14.25" customHeight="1">
      <c r="A2758" s="252"/>
      <c r="B2758" s="270"/>
      <c r="C2758" s="85"/>
      <c r="D2758" s="309"/>
      <c r="E2758" s="177"/>
      <c r="F2758" s="240"/>
      <c r="G2758" s="285"/>
      <c r="H2758" s="160"/>
      <c r="I2758" s="147"/>
      <c r="J2758" s="601"/>
      <c r="K2758" s="191"/>
      <c r="L2758" s="191"/>
      <c r="M2758" s="191"/>
      <c r="N2758" s="767"/>
    </row>
    <row r="2759" spans="1:14" ht="14.25" customHeight="1">
      <c r="A2759" s="253">
        <v>1</v>
      </c>
      <c r="B2759" s="270"/>
      <c r="C2759" s="86">
        <v>2</v>
      </c>
      <c r="D2759" s="321"/>
      <c r="E2759" s="178"/>
      <c r="F2759" s="225" t="s">
        <v>470</v>
      </c>
      <c r="G2759" s="287"/>
      <c r="H2759" s="162"/>
      <c r="I2759" s="141"/>
      <c r="J2759" s="606"/>
      <c r="K2759" s="188"/>
      <c r="L2759" s="188"/>
      <c r="M2759" s="188"/>
      <c r="N2759" s="770"/>
    </row>
    <row r="2760" spans="1:14" ht="13.5" customHeight="1">
      <c r="A2760" s="253"/>
      <c r="B2760" s="270"/>
      <c r="C2760" s="86"/>
      <c r="D2760" s="309">
        <v>1</v>
      </c>
      <c r="E2760" s="178"/>
      <c r="F2760" s="225"/>
      <c r="G2760" s="287"/>
      <c r="H2760" s="162" t="s">
        <v>1761</v>
      </c>
      <c r="I2760" s="141"/>
      <c r="J2760" s="606"/>
      <c r="K2760" s="188"/>
      <c r="L2760" s="188"/>
      <c r="M2760" s="188"/>
      <c r="N2760" s="770"/>
    </row>
    <row r="2761" spans="1:14" ht="13.5" customHeight="1">
      <c r="A2761" s="253"/>
      <c r="B2761" s="270"/>
      <c r="C2761" s="86"/>
      <c r="D2761" s="309"/>
      <c r="E2761" s="178">
        <v>1</v>
      </c>
      <c r="F2761" s="225"/>
      <c r="G2761" s="287"/>
      <c r="H2761" s="162"/>
      <c r="I2761" s="148" t="s">
        <v>1762</v>
      </c>
      <c r="J2761" s="606">
        <v>2889</v>
      </c>
      <c r="K2761" s="188">
        <v>329</v>
      </c>
      <c r="L2761" s="113">
        <v>3626</v>
      </c>
      <c r="M2761" s="113">
        <v>3229</v>
      </c>
      <c r="N2761" s="735">
        <f>M2761/L2761*100</f>
        <v>89.05129619415334</v>
      </c>
    </row>
    <row r="2762" spans="1:14" ht="13.5" customHeight="1">
      <c r="A2762" s="253"/>
      <c r="B2762" s="270"/>
      <c r="C2762" s="86"/>
      <c r="D2762" s="309"/>
      <c r="E2762" s="178">
        <v>2</v>
      </c>
      <c r="F2762" s="225"/>
      <c r="G2762" s="287"/>
      <c r="H2762" s="162"/>
      <c r="I2762" s="148" t="s">
        <v>1763</v>
      </c>
      <c r="J2762" s="606">
        <v>1003</v>
      </c>
      <c r="K2762" s="188">
        <v>108</v>
      </c>
      <c r="L2762" s="113">
        <v>1232</v>
      </c>
      <c r="M2762" s="113">
        <v>1050</v>
      </c>
      <c r="N2762" s="735">
        <f>M2762/L2762*100</f>
        <v>85.22727272727273</v>
      </c>
    </row>
    <row r="2763" spans="1:14" ht="13.5" customHeight="1">
      <c r="A2763" s="253"/>
      <c r="B2763" s="270"/>
      <c r="C2763" s="86"/>
      <c r="D2763" s="309"/>
      <c r="E2763" s="178">
        <v>3</v>
      </c>
      <c r="F2763" s="225"/>
      <c r="G2763" s="287"/>
      <c r="H2763" s="162"/>
      <c r="I2763" s="148" t="s">
        <v>1764</v>
      </c>
      <c r="J2763" s="606">
        <v>468</v>
      </c>
      <c r="K2763" s="188">
        <v>49</v>
      </c>
      <c r="L2763" s="113">
        <v>1107</v>
      </c>
      <c r="M2763" s="113">
        <v>1107</v>
      </c>
      <c r="N2763" s="735">
        <f>M2763/L2763*100</f>
        <v>100</v>
      </c>
    </row>
    <row r="2764" spans="1:14" ht="7.5" customHeight="1">
      <c r="A2764" s="253"/>
      <c r="B2764" s="253"/>
      <c r="C2764" s="86"/>
      <c r="D2764" s="309"/>
      <c r="E2764" s="178"/>
      <c r="F2764" s="225"/>
      <c r="G2764" s="287"/>
      <c r="H2764" s="162"/>
      <c r="I2764" s="141"/>
      <c r="J2764" s="604"/>
      <c r="K2764" s="189"/>
      <c r="L2764" s="189"/>
      <c r="M2764" s="189"/>
      <c r="N2764" s="744"/>
    </row>
    <row r="2765" spans="1:14" s="107" customFormat="1" ht="13.5" customHeight="1">
      <c r="A2765" s="253"/>
      <c r="B2765" s="270"/>
      <c r="C2765" s="253"/>
      <c r="D2765" s="309"/>
      <c r="E2765" s="321"/>
      <c r="F2765" s="227"/>
      <c r="G2765" s="227"/>
      <c r="H2765" s="354"/>
      <c r="I2765" s="227" t="s">
        <v>1773</v>
      </c>
      <c r="J2765" s="605">
        <v>4360</v>
      </c>
      <c r="K2765" s="605">
        <v>4360</v>
      </c>
      <c r="L2765" s="605">
        <f>SUM(L2760:L2764)</f>
        <v>5965</v>
      </c>
      <c r="M2765" s="605">
        <f>SUM(M2760:M2764)</f>
        <v>5386</v>
      </c>
      <c r="N2765" s="736">
        <f>M2765/L2765*100</f>
        <v>90.29337803855826</v>
      </c>
    </row>
    <row r="2766" spans="1:14" ht="10.5" customHeight="1">
      <c r="A2766" s="253"/>
      <c r="B2766" s="270"/>
      <c r="C2766" s="86"/>
      <c r="D2766" s="309"/>
      <c r="E2766" s="178"/>
      <c r="F2766" s="225"/>
      <c r="G2766" s="287"/>
      <c r="H2766" s="162"/>
      <c r="I2766" s="141"/>
      <c r="J2766" s="604"/>
      <c r="K2766" s="189"/>
      <c r="L2766" s="189"/>
      <c r="M2766" s="189"/>
      <c r="N2766" s="771"/>
    </row>
    <row r="2767" spans="1:14" ht="13.5" customHeight="1">
      <c r="A2767" s="253">
        <v>2</v>
      </c>
      <c r="B2767" s="270"/>
      <c r="C2767" s="86">
        <v>2</v>
      </c>
      <c r="D2767" s="321"/>
      <c r="E2767" s="178"/>
      <c r="F2767" s="225" t="s">
        <v>1625</v>
      </c>
      <c r="G2767" s="287"/>
      <c r="H2767" s="162"/>
      <c r="I2767" s="141"/>
      <c r="J2767" s="606"/>
      <c r="K2767" s="188"/>
      <c r="L2767" s="188"/>
      <c r="M2767" s="188"/>
      <c r="N2767" s="770"/>
    </row>
    <row r="2768" spans="1:14" ht="13.5" customHeight="1">
      <c r="A2768" s="253"/>
      <c r="B2768" s="270"/>
      <c r="C2768" s="86"/>
      <c r="D2768" s="309">
        <v>1</v>
      </c>
      <c r="E2768" s="178"/>
      <c r="F2768" s="225"/>
      <c r="G2768" s="287"/>
      <c r="H2768" s="162" t="s">
        <v>1761</v>
      </c>
      <c r="I2768" s="141"/>
      <c r="J2768" s="606"/>
      <c r="K2768" s="188"/>
      <c r="L2768" s="188"/>
      <c r="M2768" s="188"/>
      <c r="N2768" s="770"/>
    </row>
    <row r="2769" spans="1:14" ht="13.5" customHeight="1">
      <c r="A2769" s="253"/>
      <c r="B2769" s="270"/>
      <c r="C2769" s="86"/>
      <c r="D2769" s="309"/>
      <c r="E2769" s="178">
        <v>1</v>
      </c>
      <c r="F2769" s="225"/>
      <c r="G2769" s="287"/>
      <c r="H2769" s="162"/>
      <c r="I2769" s="148" t="s">
        <v>1762</v>
      </c>
      <c r="J2769" s="606">
        <v>1550</v>
      </c>
      <c r="K2769" s="188">
        <v>284</v>
      </c>
      <c r="L2769" s="113">
        <v>1619</v>
      </c>
      <c r="M2769" s="113">
        <v>1485</v>
      </c>
      <c r="N2769" s="735">
        <f>M2769/L2769*100</f>
        <v>91.72328597899939</v>
      </c>
    </row>
    <row r="2770" spans="1:14" ht="13.5" customHeight="1">
      <c r="A2770" s="253"/>
      <c r="B2770" s="270"/>
      <c r="C2770" s="86"/>
      <c r="D2770" s="309"/>
      <c r="E2770" s="178">
        <v>2</v>
      </c>
      <c r="F2770" s="225"/>
      <c r="G2770" s="287"/>
      <c r="H2770" s="162"/>
      <c r="I2770" s="148" t="s">
        <v>1763</v>
      </c>
      <c r="J2770" s="606">
        <v>615</v>
      </c>
      <c r="K2770" s="188">
        <v>98</v>
      </c>
      <c r="L2770" s="113">
        <v>612</v>
      </c>
      <c r="M2770" s="113">
        <v>536</v>
      </c>
      <c r="N2770" s="735">
        <f>M2770/L2770*100</f>
        <v>87.58169934640523</v>
      </c>
    </row>
    <row r="2771" spans="1:14" ht="13.5" customHeight="1">
      <c r="A2771" s="253"/>
      <c r="B2771" s="270"/>
      <c r="C2771" s="86"/>
      <c r="D2771" s="309"/>
      <c r="E2771" s="178">
        <v>3</v>
      </c>
      <c r="F2771" s="225"/>
      <c r="G2771" s="287"/>
      <c r="H2771" s="162"/>
      <c r="I2771" s="148" t="s">
        <v>1764</v>
      </c>
      <c r="J2771" s="606">
        <v>185</v>
      </c>
      <c r="K2771" s="188">
        <v>77</v>
      </c>
      <c r="L2771" s="113">
        <v>1292</v>
      </c>
      <c r="M2771" s="113">
        <v>1289</v>
      </c>
      <c r="N2771" s="735">
        <f>M2771/L2771*100</f>
        <v>99.76780185758514</v>
      </c>
    </row>
    <row r="2772" spans="1:14" ht="15.75" customHeight="1">
      <c r="A2772" s="253"/>
      <c r="B2772" s="253"/>
      <c r="C2772" s="86"/>
      <c r="D2772" s="309"/>
      <c r="E2772" s="178"/>
      <c r="F2772" s="225"/>
      <c r="G2772" s="287"/>
      <c r="H2772" s="162"/>
      <c r="I2772" s="141"/>
      <c r="J2772" s="604"/>
      <c r="K2772" s="189"/>
      <c r="L2772" s="189"/>
      <c r="M2772" s="189"/>
      <c r="N2772" s="744"/>
    </row>
    <row r="2773" spans="1:14" s="107" customFormat="1" ht="13.5" customHeight="1">
      <c r="A2773" s="253"/>
      <c r="B2773" s="270"/>
      <c r="C2773" s="253"/>
      <c r="D2773" s="309"/>
      <c r="E2773" s="321"/>
      <c r="F2773" s="227"/>
      <c r="G2773" s="227"/>
      <c r="H2773" s="354"/>
      <c r="I2773" s="227" t="s">
        <v>1773</v>
      </c>
      <c r="J2773" s="605">
        <v>2350</v>
      </c>
      <c r="K2773" s="357">
        <f>SUM(K2769:K2772)</f>
        <v>459</v>
      </c>
      <c r="L2773" s="320">
        <f>SUM(L2769:L2772)</f>
        <v>3523</v>
      </c>
      <c r="M2773" s="320">
        <f>SUM(M2769:M2772)</f>
        <v>3310</v>
      </c>
      <c r="N2773" s="736">
        <f>M2773/L2773*100</f>
        <v>93.95401646324156</v>
      </c>
    </row>
    <row r="2774" spans="1:14" ht="8.25" customHeight="1">
      <c r="A2774" s="253"/>
      <c r="B2774" s="270"/>
      <c r="C2774" s="86"/>
      <c r="D2774" s="309"/>
      <c r="E2774" s="178"/>
      <c r="F2774" s="225"/>
      <c r="G2774" s="287"/>
      <c r="H2774" s="162"/>
      <c r="I2774" s="141"/>
      <c r="J2774" s="606"/>
      <c r="K2774" s="188"/>
      <c r="L2774" s="188"/>
      <c r="M2774" s="188"/>
      <c r="N2774" s="770"/>
    </row>
    <row r="2775" spans="1:14" ht="17.25" customHeight="1">
      <c r="A2775" s="253">
        <v>3</v>
      </c>
      <c r="B2775" s="270"/>
      <c r="C2775" s="86">
        <v>2</v>
      </c>
      <c r="D2775" s="321"/>
      <c r="E2775" s="178"/>
      <c r="F2775" s="225" t="s">
        <v>1626</v>
      </c>
      <c r="G2775" s="287"/>
      <c r="H2775" s="162"/>
      <c r="I2775" s="141"/>
      <c r="J2775" s="606"/>
      <c r="K2775" s="188"/>
      <c r="L2775" s="188"/>
      <c r="M2775" s="188"/>
      <c r="N2775" s="770"/>
    </row>
    <row r="2776" spans="1:14" ht="13.5" customHeight="1">
      <c r="A2776" s="253"/>
      <c r="B2776" s="270"/>
      <c r="C2776" s="86"/>
      <c r="D2776" s="309">
        <v>1</v>
      </c>
      <c r="E2776" s="178"/>
      <c r="F2776" s="225"/>
      <c r="G2776" s="287"/>
      <c r="H2776" s="162" t="s">
        <v>1761</v>
      </c>
      <c r="I2776" s="141"/>
      <c r="J2776" s="606"/>
      <c r="K2776" s="188"/>
      <c r="L2776" s="188"/>
      <c r="M2776" s="188"/>
      <c r="N2776" s="770"/>
    </row>
    <row r="2777" spans="1:14" ht="13.5" customHeight="1">
      <c r="A2777" s="253"/>
      <c r="B2777" s="270"/>
      <c r="C2777" s="86"/>
      <c r="E2777" s="178">
        <v>1</v>
      </c>
      <c r="F2777" s="225"/>
      <c r="G2777" s="287"/>
      <c r="H2777" s="162"/>
      <c r="I2777" s="148" t="s">
        <v>1762</v>
      </c>
      <c r="J2777" s="606">
        <v>1580</v>
      </c>
      <c r="K2777" s="188">
        <v>175</v>
      </c>
      <c r="L2777" s="113">
        <v>1920</v>
      </c>
      <c r="M2777" s="113">
        <v>1592</v>
      </c>
      <c r="N2777" s="735">
        <f>M2777/L2777*100</f>
        <v>82.91666666666667</v>
      </c>
    </row>
    <row r="2778" spans="1:14" ht="13.5" customHeight="1">
      <c r="A2778" s="253"/>
      <c r="B2778" s="270"/>
      <c r="C2778" s="86"/>
      <c r="D2778" s="308"/>
      <c r="E2778" s="178">
        <v>2</v>
      </c>
      <c r="F2778" s="225"/>
      <c r="G2778" s="287"/>
      <c r="H2778" s="162"/>
      <c r="I2778" s="148" t="s">
        <v>1763</v>
      </c>
      <c r="J2778" s="606">
        <v>500</v>
      </c>
      <c r="K2778" s="188">
        <v>82</v>
      </c>
      <c r="L2778" s="113">
        <v>680</v>
      </c>
      <c r="M2778" s="113">
        <v>521</v>
      </c>
      <c r="N2778" s="735">
        <f>M2778/L2778*100</f>
        <v>76.61764705882354</v>
      </c>
    </row>
    <row r="2779" spans="1:14" ht="13.5" customHeight="1">
      <c r="A2779" s="253"/>
      <c r="B2779" s="270"/>
      <c r="D2779" s="366"/>
      <c r="E2779" s="178">
        <v>3</v>
      </c>
      <c r="F2779" s="225"/>
      <c r="G2779" s="287"/>
      <c r="H2779" s="162"/>
      <c r="I2779" s="148" t="s">
        <v>1764</v>
      </c>
      <c r="J2779" s="606">
        <v>270</v>
      </c>
      <c r="K2779" s="188">
        <v>744</v>
      </c>
      <c r="L2779" s="113">
        <v>1391</v>
      </c>
      <c r="M2779" s="113">
        <v>786</v>
      </c>
      <c r="N2779" s="735">
        <f>M2779/L2779*100</f>
        <v>56.50611071171819</v>
      </c>
    </row>
    <row r="2780" spans="1:14" ht="13.5" customHeight="1">
      <c r="A2780" s="253"/>
      <c r="B2780" s="270"/>
      <c r="D2780" s="366"/>
      <c r="E2780" s="178">
        <v>5</v>
      </c>
      <c r="F2780" s="225"/>
      <c r="G2780" s="287"/>
      <c r="H2780" s="162"/>
      <c r="I2780" s="148" t="s">
        <v>1512</v>
      </c>
      <c r="J2780" s="606"/>
      <c r="K2780" s="188"/>
      <c r="L2780" s="113">
        <v>15</v>
      </c>
      <c r="M2780" s="113">
        <v>15</v>
      </c>
      <c r="N2780" s="735">
        <f>M2780/L2780*100</f>
        <v>100</v>
      </c>
    </row>
    <row r="2781" spans="1:14" ht="13.5" customHeight="1">
      <c r="A2781" s="253"/>
      <c r="B2781" s="270"/>
      <c r="C2781" s="86"/>
      <c r="D2781" s="309">
        <v>2</v>
      </c>
      <c r="E2781" s="178"/>
      <c r="F2781" s="225"/>
      <c r="G2781" s="287"/>
      <c r="H2781" s="162" t="s">
        <v>1771</v>
      </c>
      <c r="I2781" s="141"/>
      <c r="J2781" s="606"/>
      <c r="K2781" s="188"/>
      <c r="L2781" s="188"/>
      <c r="M2781" s="188"/>
      <c r="N2781" s="770"/>
    </row>
    <row r="2782" spans="1:14" ht="13.5" customHeight="1">
      <c r="A2782" s="253"/>
      <c r="B2782" s="270"/>
      <c r="C2782" s="86"/>
      <c r="E2782" s="178">
        <v>1</v>
      </c>
      <c r="F2782" s="225"/>
      <c r="G2782" s="287"/>
      <c r="H2782" s="162"/>
      <c r="I2782" s="148" t="s">
        <v>1772</v>
      </c>
      <c r="J2782" s="606"/>
      <c r="K2782" s="188">
        <v>175</v>
      </c>
      <c r="L2782" s="113">
        <v>159</v>
      </c>
      <c r="M2782" s="113">
        <v>159</v>
      </c>
      <c r="N2782" s="735">
        <f>M2782/L2782*100</f>
        <v>100</v>
      </c>
    </row>
    <row r="2783" spans="1:14" ht="13.5" customHeight="1">
      <c r="A2783" s="253"/>
      <c r="B2783" s="253"/>
      <c r="C2783" s="86"/>
      <c r="D2783" s="308"/>
      <c r="E2783" s="178"/>
      <c r="F2783" s="225"/>
      <c r="G2783" s="287"/>
      <c r="H2783" s="162"/>
      <c r="I2783" s="141"/>
      <c r="J2783" s="604"/>
      <c r="K2783" s="189"/>
      <c r="L2783" s="189"/>
      <c r="M2783" s="189"/>
      <c r="N2783" s="744"/>
    </row>
    <row r="2784" spans="1:14" s="107" customFormat="1" ht="13.5" customHeight="1">
      <c r="A2784" s="253"/>
      <c r="B2784" s="270"/>
      <c r="C2784" s="253"/>
      <c r="D2784" s="309"/>
      <c r="E2784" s="321"/>
      <c r="F2784" s="227"/>
      <c r="G2784" s="227"/>
      <c r="H2784" s="354"/>
      <c r="I2784" s="227" t="s">
        <v>1773</v>
      </c>
      <c r="J2784" s="605">
        <v>2350</v>
      </c>
      <c r="K2784" s="357">
        <f>SUM(K2777:K2783)</f>
        <v>1176</v>
      </c>
      <c r="L2784" s="320">
        <f>SUM(L2777:L2783)</f>
        <v>4165</v>
      </c>
      <c r="M2784" s="320">
        <f>SUM(M2777:M2783)</f>
        <v>3073</v>
      </c>
      <c r="N2784" s="736">
        <f>M2784/L2784*100</f>
        <v>73.78151260504202</v>
      </c>
    </row>
    <row r="2785" spans="1:14" ht="15" customHeight="1" thickBot="1">
      <c r="A2785" s="253"/>
      <c r="C2785" s="86"/>
      <c r="D2785" s="309"/>
      <c r="E2785" s="178"/>
      <c r="F2785" s="224"/>
      <c r="G2785" s="287"/>
      <c r="H2785" s="162"/>
      <c r="I2785" s="139"/>
      <c r="J2785" s="606"/>
      <c r="K2785" s="188"/>
      <c r="L2785" s="188"/>
      <c r="M2785" s="188"/>
      <c r="N2785" s="770"/>
    </row>
    <row r="2786" spans="1:14" s="214" customFormat="1" ht="15.75" thickBot="1">
      <c r="A2786" s="358"/>
      <c r="B2786" s="359"/>
      <c r="C2786" s="359"/>
      <c r="D2786" s="360"/>
      <c r="E2786" s="360"/>
      <c r="F2786" s="361"/>
      <c r="G2786" s="361"/>
      <c r="H2786" s="362"/>
      <c r="I2786" s="363" t="s">
        <v>1535</v>
      </c>
      <c r="J2786" s="600">
        <f>SUM(J2759:J2784)/2</f>
        <v>9060</v>
      </c>
      <c r="K2786" s="600">
        <f>SUM(K2759:K2784)/2</f>
        <v>4058</v>
      </c>
      <c r="L2786" s="600">
        <f>SUM(L2759:L2784)/2</f>
        <v>13653</v>
      </c>
      <c r="M2786" s="600">
        <f>SUM(M2759:M2784)/2</f>
        <v>11769</v>
      </c>
      <c r="N2786" s="766">
        <f>M2786/L2786*100</f>
        <v>86.20083498132279</v>
      </c>
    </row>
    <row r="2787" spans="1:14" ht="11.25" customHeight="1">
      <c r="A2787" s="252"/>
      <c r="B2787" s="365"/>
      <c r="C2787" s="85"/>
      <c r="D2787" s="309"/>
      <c r="E2787" s="177"/>
      <c r="F2787" s="223"/>
      <c r="G2787" s="286"/>
      <c r="H2787" s="161"/>
      <c r="I2787" s="138"/>
      <c r="J2787" s="607"/>
      <c r="K2787" s="187"/>
      <c r="L2787" s="187"/>
      <c r="M2787" s="187"/>
      <c r="N2787" s="772"/>
    </row>
    <row r="2788" spans="1:14" s="214" customFormat="1" ht="18.75">
      <c r="A2788" s="365"/>
      <c r="B2788" s="269"/>
      <c r="C2788" s="365"/>
      <c r="D2788" s="309"/>
      <c r="E2788" s="366"/>
      <c r="F2788" s="319" t="s">
        <v>435</v>
      </c>
      <c r="G2788" s="368"/>
      <c r="H2788" s="369"/>
      <c r="I2788" s="369"/>
      <c r="J2788" s="608"/>
      <c r="K2788" s="377"/>
      <c r="L2788" s="377"/>
      <c r="M2788" s="377"/>
      <c r="N2788" s="772"/>
    </row>
    <row r="2789" spans="1:14" ht="15.75" customHeight="1">
      <c r="A2789" s="252"/>
      <c r="B2789" s="270"/>
      <c r="C2789" s="85"/>
      <c r="D2789" s="316"/>
      <c r="E2789" s="177"/>
      <c r="F2789" s="223"/>
      <c r="G2789" s="286"/>
      <c r="H2789" s="161"/>
      <c r="I2789" s="138"/>
      <c r="J2789" s="607"/>
      <c r="K2789" s="187"/>
      <c r="L2789" s="187"/>
      <c r="M2789" s="187"/>
      <c r="N2789" s="772"/>
    </row>
    <row r="2790" spans="1:14" ht="13.5" customHeight="1">
      <c r="A2790" s="253">
        <v>1</v>
      </c>
      <c r="C2790" s="86"/>
      <c r="D2790" s="309"/>
      <c r="E2790" s="178"/>
      <c r="F2790" s="224" t="s">
        <v>1890</v>
      </c>
      <c r="G2790" s="287"/>
      <c r="H2790" s="162"/>
      <c r="I2790" s="139"/>
      <c r="J2790" s="606"/>
      <c r="K2790" s="188"/>
      <c r="L2790" s="188"/>
      <c r="M2790" s="188"/>
      <c r="N2790" s="770"/>
    </row>
    <row r="2791" spans="1:14" ht="13.5" customHeight="1">
      <c r="A2791" s="253"/>
      <c r="B2791" s="270">
        <v>1</v>
      </c>
      <c r="C2791" s="86">
        <v>2</v>
      </c>
      <c r="D2791" s="309"/>
      <c r="E2791" s="178"/>
      <c r="F2791" s="224"/>
      <c r="G2791" s="287" t="s">
        <v>1892</v>
      </c>
      <c r="H2791" s="162"/>
      <c r="I2791" s="139"/>
      <c r="J2791" s="606"/>
      <c r="K2791" s="188"/>
      <c r="L2791" s="188"/>
      <c r="M2791" s="188"/>
      <c r="N2791" s="770"/>
    </row>
    <row r="2792" spans="1:14" ht="13.5" customHeight="1">
      <c r="A2792" s="253"/>
      <c r="B2792" s="270"/>
      <c r="C2792" s="86"/>
      <c r="D2792" s="309">
        <v>1</v>
      </c>
      <c r="E2792" s="178"/>
      <c r="F2792" s="224"/>
      <c r="G2792" s="287"/>
      <c r="H2792" s="162" t="s">
        <v>1761</v>
      </c>
      <c r="I2792" s="139"/>
      <c r="J2792" s="606"/>
      <c r="K2792" s="188"/>
      <c r="L2792" s="188"/>
      <c r="M2792" s="188"/>
      <c r="N2792" s="770"/>
    </row>
    <row r="2793" spans="1:14" ht="13.5" customHeight="1">
      <c r="A2793" s="253"/>
      <c r="B2793" s="270"/>
      <c r="C2793" s="86"/>
      <c r="D2793" s="309"/>
      <c r="E2793" s="178">
        <v>5</v>
      </c>
      <c r="F2793" s="224"/>
      <c r="G2793" s="294"/>
      <c r="H2793" s="162"/>
      <c r="I2793" s="139" t="s">
        <v>1770</v>
      </c>
      <c r="J2793" s="606">
        <v>35039</v>
      </c>
      <c r="K2793" s="188"/>
      <c r="L2793" s="188">
        <v>35039</v>
      </c>
      <c r="M2793" s="188">
        <v>35039</v>
      </c>
      <c r="N2793" s="735">
        <f>M2793/L2793*100</f>
        <v>100</v>
      </c>
    </row>
    <row r="2794" spans="1:14" ht="13.5" customHeight="1">
      <c r="A2794" s="253"/>
      <c r="B2794" s="270"/>
      <c r="C2794" s="86"/>
      <c r="D2794" s="309"/>
      <c r="E2794" s="178"/>
      <c r="F2794" s="224"/>
      <c r="G2794" s="287"/>
      <c r="H2794" s="162"/>
      <c r="I2794" s="139"/>
      <c r="J2794" s="606"/>
      <c r="K2794" s="188"/>
      <c r="L2794" s="193"/>
      <c r="M2794" s="193"/>
      <c r="N2794" s="757"/>
    </row>
    <row r="2795" spans="1:14" s="126" customFormat="1" ht="13.5" customHeight="1">
      <c r="A2795" s="270"/>
      <c r="B2795" s="270"/>
      <c r="C2795" s="270"/>
      <c r="D2795" s="316"/>
      <c r="E2795" s="316"/>
      <c r="F2795" s="322"/>
      <c r="G2795" s="289"/>
      <c r="H2795" s="296"/>
      <c r="I2795" s="289" t="s">
        <v>1791</v>
      </c>
      <c r="J2795" s="609">
        <f>SUM(J2793:J2794)</f>
        <v>35039</v>
      </c>
      <c r="K2795" s="609">
        <f>SUM(K2793:K2794)</f>
        <v>0</v>
      </c>
      <c r="L2795" s="609">
        <f>SUM(L2793:L2794)</f>
        <v>35039</v>
      </c>
      <c r="M2795" s="609">
        <f>SUM(M2793:M2794)</f>
        <v>35039</v>
      </c>
      <c r="N2795" s="736">
        <f>M2795/L2795*100</f>
        <v>100</v>
      </c>
    </row>
    <row r="2796" spans="1:14" ht="8.25" customHeight="1">
      <c r="A2796" s="253"/>
      <c r="C2796" s="86"/>
      <c r="D2796" s="309"/>
      <c r="E2796" s="178"/>
      <c r="F2796" s="224"/>
      <c r="G2796" s="287"/>
      <c r="H2796" s="162"/>
      <c r="I2796" s="140"/>
      <c r="J2796" s="604"/>
      <c r="K2796" s="189"/>
      <c r="L2796" s="189"/>
      <c r="M2796" s="189"/>
      <c r="N2796" s="771"/>
    </row>
    <row r="2797" spans="1:14" ht="13.5" customHeight="1">
      <c r="A2797" s="253"/>
      <c r="B2797" s="270">
        <v>2</v>
      </c>
      <c r="C2797" s="86">
        <v>2</v>
      </c>
      <c r="D2797" s="309"/>
      <c r="E2797" s="178"/>
      <c r="F2797" s="224"/>
      <c r="G2797" s="287" t="s">
        <v>1891</v>
      </c>
      <c r="H2797" s="162"/>
      <c r="I2797" s="139"/>
      <c r="J2797" s="606"/>
      <c r="K2797" s="188"/>
      <c r="L2797" s="188"/>
      <c r="M2797" s="188"/>
      <c r="N2797" s="770"/>
    </row>
    <row r="2798" spans="1:14" ht="13.5" customHeight="1">
      <c r="A2798" s="253"/>
      <c r="B2798" s="270"/>
      <c r="C2798" s="86"/>
      <c r="D2798" s="309">
        <v>1</v>
      </c>
      <c r="E2798" s="178"/>
      <c r="F2798" s="224"/>
      <c r="G2798" s="287"/>
      <c r="H2798" s="162" t="s">
        <v>1761</v>
      </c>
      <c r="I2798" s="139"/>
      <c r="J2798" s="606"/>
      <c r="K2798" s="188"/>
      <c r="L2798" s="188"/>
      <c r="M2798" s="188"/>
      <c r="N2798" s="770"/>
    </row>
    <row r="2799" spans="1:14" ht="13.5" customHeight="1">
      <c r="A2799" s="253"/>
      <c r="B2799" s="270"/>
      <c r="C2799" s="86"/>
      <c r="D2799" s="309"/>
      <c r="E2799" s="178">
        <v>5</v>
      </c>
      <c r="F2799" s="224"/>
      <c r="G2799" s="287"/>
      <c r="H2799" s="162"/>
      <c r="I2799" s="139" t="s">
        <v>1770</v>
      </c>
      <c r="J2799" s="606">
        <v>62913</v>
      </c>
      <c r="K2799" s="188"/>
      <c r="L2799" s="188">
        <v>62913</v>
      </c>
      <c r="M2799" s="188">
        <v>62913</v>
      </c>
      <c r="N2799" s="735">
        <f>M2799/L2799*100</f>
        <v>100</v>
      </c>
    </row>
    <row r="2800" spans="1:14" ht="8.25" customHeight="1">
      <c r="A2800" s="253"/>
      <c r="B2800" s="270"/>
      <c r="C2800" s="86"/>
      <c r="D2800" s="309"/>
      <c r="E2800" s="178"/>
      <c r="F2800" s="224"/>
      <c r="G2800" s="287"/>
      <c r="H2800" s="162"/>
      <c r="I2800" s="139"/>
      <c r="J2800" s="606"/>
      <c r="K2800" s="188"/>
      <c r="L2800" s="193"/>
      <c r="M2800" s="193"/>
      <c r="N2800" s="757"/>
    </row>
    <row r="2801" spans="1:14" s="126" customFormat="1" ht="13.5" customHeight="1">
      <c r="A2801" s="270"/>
      <c r="B2801" s="270"/>
      <c r="C2801" s="270"/>
      <c r="D2801" s="316"/>
      <c r="E2801" s="316"/>
      <c r="F2801" s="322"/>
      <c r="G2801" s="289"/>
      <c r="H2801" s="296"/>
      <c r="I2801" s="289" t="s">
        <v>1791</v>
      </c>
      <c r="J2801" s="609">
        <f>SUM(J2796:J2800)</f>
        <v>62913</v>
      </c>
      <c r="K2801" s="609">
        <f>SUM(K2796:K2800)</f>
        <v>0</v>
      </c>
      <c r="L2801" s="609">
        <f>SUM(L2796:L2800)</f>
        <v>62913</v>
      </c>
      <c r="M2801" s="609">
        <f>SUM(M2796:M2800)</f>
        <v>62913</v>
      </c>
      <c r="N2801" s="736">
        <f>M2801/L2801*100</f>
        <v>100</v>
      </c>
    </row>
    <row r="2802" spans="1:14" ht="14.25" customHeight="1">
      <c r="A2802" s="253"/>
      <c r="C2802" s="86"/>
      <c r="D2802" s="309"/>
      <c r="E2802" s="178"/>
      <c r="F2802" s="225"/>
      <c r="G2802" s="287"/>
      <c r="H2802" s="162"/>
      <c r="I2802" s="140"/>
      <c r="J2802" s="604"/>
      <c r="K2802" s="189"/>
      <c r="L2802" s="189"/>
      <c r="M2802" s="189"/>
      <c r="N2802" s="771"/>
    </row>
    <row r="2803" spans="1:14" ht="13.5" customHeight="1">
      <c r="A2803" s="253"/>
      <c r="B2803" s="270">
        <v>3</v>
      </c>
      <c r="C2803" s="86">
        <v>2</v>
      </c>
      <c r="D2803" s="309"/>
      <c r="E2803" s="178"/>
      <c r="F2803" s="225"/>
      <c r="G2803" s="287" t="s">
        <v>1671</v>
      </c>
      <c r="H2803" s="162"/>
      <c r="I2803" s="140"/>
      <c r="J2803" s="604"/>
      <c r="K2803" s="189"/>
      <c r="L2803" s="189"/>
      <c r="M2803" s="189"/>
      <c r="N2803" s="771"/>
    </row>
    <row r="2804" spans="1:14" ht="13.5" customHeight="1">
      <c r="A2804" s="253"/>
      <c r="B2804" s="270"/>
      <c r="C2804" s="86"/>
      <c r="D2804" s="309">
        <v>1</v>
      </c>
      <c r="E2804" s="178"/>
      <c r="F2804" s="225"/>
      <c r="G2804" s="287"/>
      <c r="H2804" s="162" t="s">
        <v>1761</v>
      </c>
      <c r="I2804" s="140"/>
      <c r="J2804" s="604"/>
      <c r="K2804" s="189"/>
      <c r="L2804" s="189"/>
      <c r="M2804" s="189"/>
      <c r="N2804" s="771"/>
    </row>
    <row r="2805" spans="1:14" ht="13.5" customHeight="1">
      <c r="A2805" s="253"/>
      <c r="B2805" s="270"/>
      <c r="C2805" s="86"/>
      <c r="D2805" s="309"/>
      <c r="E2805" s="178">
        <v>5</v>
      </c>
      <c r="F2805" s="225"/>
      <c r="G2805" s="287"/>
      <c r="H2805" s="162"/>
      <c r="I2805" s="139" t="s">
        <v>1770</v>
      </c>
      <c r="J2805" s="606">
        <v>12168</v>
      </c>
      <c r="K2805" s="188"/>
      <c r="L2805" s="188">
        <v>12168</v>
      </c>
      <c r="M2805" s="188">
        <v>12168</v>
      </c>
      <c r="N2805" s="735">
        <f>M2805/L2805*100</f>
        <v>100</v>
      </c>
    </row>
    <row r="2806" spans="1:14" ht="15" customHeight="1">
      <c r="A2806" s="253"/>
      <c r="B2806" s="270"/>
      <c r="C2806" s="86"/>
      <c r="E2806" s="178"/>
      <c r="F2806" s="225"/>
      <c r="G2806" s="287"/>
      <c r="H2806" s="162"/>
      <c r="I2806" s="139"/>
      <c r="J2806" s="604"/>
      <c r="K2806" s="188"/>
      <c r="L2806" s="193"/>
      <c r="M2806" s="193"/>
      <c r="N2806" s="757"/>
    </row>
    <row r="2807" spans="1:14" s="126" customFormat="1" ht="13.5" customHeight="1">
      <c r="A2807" s="270"/>
      <c r="B2807" s="270"/>
      <c r="C2807" s="270"/>
      <c r="D2807" s="309"/>
      <c r="E2807" s="316"/>
      <c r="F2807" s="322"/>
      <c r="G2807" s="289"/>
      <c r="H2807" s="296"/>
      <c r="I2807" s="289" t="s">
        <v>1791</v>
      </c>
      <c r="J2807" s="609">
        <f>SUM(J2802:J2806)</f>
        <v>12168</v>
      </c>
      <c r="K2807" s="609">
        <f>SUM(K2802:K2806)</f>
        <v>0</v>
      </c>
      <c r="L2807" s="609">
        <f>SUM(L2802:L2806)</f>
        <v>12168</v>
      </c>
      <c r="M2807" s="609">
        <f>SUM(M2802:M2806)</f>
        <v>12168</v>
      </c>
      <c r="N2807" s="736">
        <f>M2807/L2807*100</f>
        <v>100</v>
      </c>
    </row>
    <row r="2808" spans="1:14" ht="13.5" customHeight="1">
      <c r="A2808" s="253"/>
      <c r="C2808" s="86"/>
      <c r="D2808" s="309"/>
      <c r="E2808" s="178"/>
      <c r="F2808" s="225"/>
      <c r="G2808" s="287"/>
      <c r="H2808" s="162"/>
      <c r="I2808" s="140"/>
      <c r="J2808" s="604"/>
      <c r="K2808" s="189"/>
      <c r="L2808" s="189"/>
      <c r="M2808" s="189"/>
      <c r="N2808" s="771"/>
    </row>
    <row r="2809" spans="1:14" ht="15.75" customHeight="1">
      <c r="A2809" s="253"/>
      <c r="B2809" s="270">
        <v>4</v>
      </c>
      <c r="C2809" s="86">
        <v>1</v>
      </c>
      <c r="D2809" s="316"/>
      <c r="E2809" s="178"/>
      <c r="F2809" s="241"/>
      <c r="G2809" s="287" t="s">
        <v>1930</v>
      </c>
      <c r="H2809" s="162"/>
      <c r="I2809" s="139"/>
      <c r="J2809" s="606"/>
      <c r="K2809" s="188"/>
      <c r="L2809" s="188"/>
      <c r="M2809" s="188"/>
      <c r="N2809" s="770"/>
    </row>
    <row r="2810" spans="1:14" ht="15.75" customHeight="1">
      <c r="A2810" s="253"/>
      <c r="B2810" s="270"/>
      <c r="C2810" s="86"/>
      <c r="D2810" s="309"/>
      <c r="E2810" s="178"/>
      <c r="F2810" s="241"/>
      <c r="G2810" s="287" t="s">
        <v>1599</v>
      </c>
      <c r="H2810" s="162"/>
      <c r="I2810" s="139"/>
      <c r="J2810" s="606"/>
      <c r="K2810" s="188"/>
      <c r="L2810" s="188"/>
      <c r="M2810" s="188"/>
      <c r="N2810" s="770"/>
    </row>
    <row r="2811" spans="1:14" ht="15.75" customHeight="1">
      <c r="A2811" s="253"/>
      <c r="B2811" s="270"/>
      <c r="C2811" s="86"/>
      <c r="D2811" s="321"/>
      <c r="E2811" s="178"/>
      <c r="F2811" s="241"/>
      <c r="G2811" s="287" t="s">
        <v>1600</v>
      </c>
      <c r="H2811" s="162"/>
      <c r="I2811" s="139"/>
      <c r="J2811" s="606"/>
      <c r="K2811" s="188"/>
      <c r="L2811" s="188"/>
      <c r="M2811" s="188"/>
      <c r="N2811" s="770"/>
    </row>
    <row r="2812" spans="1:14" ht="15.75" customHeight="1">
      <c r="A2812" s="253"/>
      <c r="B2812" s="270"/>
      <c r="C2812" s="86"/>
      <c r="D2812" s="309">
        <v>1</v>
      </c>
      <c r="E2812" s="178"/>
      <c r="F2812" s="224"/>
      <c r="G2812" s="287"/>
      <c r="H2812" s="162" t="s">
        <v>1761</v>
      </c>
      <c r="I2812" s="139"/>
      <c r="J2812" s="606"/>
      <c r="K2812" s="188"/>
      <c r="L2812" s="188"/>
      <c r="M2812" s="188"/>
      <c r="N2812" s="770"/>
    </row>
    <row r="2813" spans="1:14" ht="15.75" customHeight="1">
      <c r="A2813" s="253"/>
      <c r="B2813" s="270"/>
      <c r="C2813" s="86"/>
      <c r="D2813" s="309"/>
      <c r="E2813" s="178">
        <v>5</v>
      </c>
      <c r="F2813" s="224"/>
      <c r="G2813" s="287"/>
      <c r="H2813" s="162"/>
      <c r="I2813" s="139" t="s">
        <v>1770</v>
      </c>
      <c r="J2813" s="606">
        <v>1000</v>
      </c>
      <c r="K2813" s="188"/>
      <c r="L2813" s="188">
        <v>1000</v>
      </c>
      <c r="M2813" s="188">
        <v>1000</v>
      </c>
      <c r="N2813" s="735">
        <f>M2813/L2813*100</f>
        <v>100</v>
      </c>
    </row>
    <row r="2814" spans="1:14" ht="14.25" customHeight="1">
      <c r="A2814" s="253"/>
      <c r="B2814" s="270"/>
      <c r="C2814" s="86"/>
      <c r="E2814" s="178"/>
      <c r="F2814" s="224"/>
      <c r="G2814" s="287"/>
      <c r="H2814" s="162"/>
      <c r="I2814" s="139"/>
      <c r="J2814" s="606"/>
      <c r="K2814" s="188"/>
      <c r="L2814" s="193"/>
      <c r="M2814" s="193"/>
      <c r="N2814" s="757"/>
    </row>
    <row r="2815" spans="1:14" s="126" customFormat="1" ht="15.75" customHeight="1">
      <c r="A2815" s="270"/>
      <c r="B2815" s="270"/>
      <c r="C2815" s="270"/>
      <c r="D2815" s="309"/>
      <c r="E2815" s="316"/>
      <c r="F2815" s="322"/>
      <c r="G2815" s="289"/>
      <c r="H2815" s="296"/>
      <c r="I2815" s="289" t="s">
        <v>1791</v>
      </c>
      <c r="J2815" s="609">
        <f>SUM(J2809:J2814)</f>
        <v>1000</v>
      </c>
      <c r="K2815" s="609">
        <f>SUM(K2809:K2814)</f>
        <v>0</v>
      </c>
      <c r="L2815" s="609">
        <f>SUM(L2809:L2814)</f>
        <v>1000</v>
      </c>
      <c r="M2815" s="609">
        <f>SUM(M2809:M2814)</f>
        <v>1000</v>
      </c>
      <c r="N2815" s="736">
        <f>M2815/L2815*100</f>
        <v>100</v>
      </c>
    </row>
    <row r="2816" spans="1:14" ht="15" customHeight="1">
      <c r="A2816" s="253"/>
      <c r="B2816" s="253"/>
      <c r="C2816" s="86"/>
      <c r="D2816" s="309"/>
      <c r="E2816" s="178"/>
      <c r="F2816" s="224"/>
      <c r="G2816" s="287"/>
      <c r="H2816" s="162"/>
      <c r="I2816" s="140"/>
      <c r="J2816" s="604"/>
      <c r="K2816" s="189"/>
      <c r="L2816" s="189"/>
      <c r="M2816" s="189"/>
      <c r="N2816" s="771"/>
    </row>
    <row r="2817" spans="1:14" s="107" customFormat="1" ht="14.25" customHeight="1">
      <c r="A2817" s="253"/>
      <c r="B2817" s="270"/>
      <c r="C2817" s="253"/>
      <c r="D2817" s="321"/>
      <c r="E2817" s="321"/>
      <c r="F2817" s="234"/>
      <c r="G2817" s="234"/>
      <c r="H2817" s="324"/>
      <c r="I2817" s="234" t="s">
        <v>1773</v>
      </c>
      <c r="J2817" s="610">
        <f>SUM(J2791:J2815)/2</f>
        <v>111120</v>
      </c>
      <c r="K2817" s="610">
        <f>SUM(K2791:K2815)/2</f>
        <v>0</v>
      </c>
      <c r="L2817" s="610">
        <f>SUM(L2791:L2815)/2</f>
        <v>111120</v>
      </c>
      <c r="M2817" s="610">
        <f>SUM(M2791:M2815)/2</f>
        <v>111120</v>
      </c>
      <c r="N2817" s="736">
        <f>M2817/L2817*100</f>
        <v>100</v>
      </c>
    </row>
    <row r="2818" spans="1:14" ht="15" customHeight="1">
      <c r="A2818" s="253"/>
      <c r="B2818" s="270"/>
      <c r="C2818" s="86"/>
      <c r="D2818" s="309"/>
      <c r="E2818" s="178"/>
      <c r="F2818" s="224"/>
      <c r="G2818" s="287"/>
      <c r="H2818" s="162"/>
      <c r="I2818" s="140"/>
      <c r="J2818" s="604"/>
      <c r="K2818" s="189"/>
      <c r="L2818" s="189"/>
      <c r="M2818" s="189"/>
      <c r="N2818" s="771"/>
    </row>
    <row r="2819" spans="1:14" ht="14.25" customHeight="1">
      <c r="A2819" s="253">
        <v>2</v>
      </c>
      <c r="B2819" s="270"/>
      <c r="C2819" s="86">
        <v>2</v>
      </c>
      <c r="D2819" s="309"/>
      <c r="E2819" s="178"/>
      <c r="F2819" s="224" t="s">
        <v>1651</v>
      </c>
      <c r="G2819" s="287"/>
      <c r="H2819" s="162"/>
      <c r="I2819" s="139"/>
      <c r="J2819" s="606"/>
      <c r="K2819" s="188"/>
      <c r="L2819" s="188"/>
      <c r="M2819" s="188"/>
      <c r="N2819" s="770"/>
    </row>
    <row r="2820" spans="1:14" ht="14.25" customHeight="1">
      <c r="A2820" s="253"/>
      <c r="B2820" s="270"/>
      <c r="C2820" s="86"/>
      <c r="D2820" s="309">
        <v>1</v>
      </c>
      <c r="E2820" s="178"/>
      <c r="F2820" s="224"/>
      <c r="G2820" s="287"/>
      <c r="H2820" s="162" t="s">
        <v>1761</v>
      </c>
      <c r="I2820" s="139"/>
      <c r="J2820" s="606"/>
      <c r="K2820" s="188"/>
      <c r="L2820" s="188"/>
      <c r="M2820" s="188"/>
      <c r="N2820" s="770"/>
    </row>
    <row r="2821" spans="1:14" ht="14.25" customHeight="1">
      <c r="A2821" s="253"/>
      <c r="B2821" s="270"/>
      <c r="C2821" s="86"/>
      <c r="D2821" s="309"/>
      <c r="E2821" s="178">
        <v>5</v>
      </c>
      <c r="F2821" s="224"/>
      <c r="G2821" s="287"/>
      <c r="H2821" s="162"/>
      <c r="I2821" s="139" t="s">
        <v>1770</v>
      </c>
      <c r="J2821" s="606">
        <v>2000</v>
      </c>
      <c r="K2821" s="188"/>
      <c r="L2821" s="188">
        <v>2000</v>
      </c>
      <c r="M2821" s="188">
        <v>2000</v>
      </c>
      <c r="N2821" s="735">
        <f>M2821/L2821*100</f>
        <v>100</v>
      </c>
    </row>
    <row r="2822" spans="1:14" ht="15" customHeight="1">
      <c r="A2822" s="253"/>
      <c r="B2822" s="253"/>
      <c r="C2822" s="86"/>
      <c r="D2822" s="309"/>
      <c r="E2822" s="178"/>
      <c r="F2822" s="224"/>
      <c r="G2822" s="287"/>
      <c r="H2822" s="162"/>
      <c r="I2822" s="139"/>
      <c r="J2822" s="606"/>
      <c r="K2822" s="188"/>
      <c r="L2822" s="188"/>
      <c r="M2822" s="188"/>
      <c r="N2822" s="744"/>
    </row>
    <row r="2823" spans="1:14" s="107" customFormat="1" ht="14.25" customHeight="1">
      <c r="A2823" s="253"/>
      <c r="B2823" s="270"/>
      <c r="C2823" s="253"/>
      <c r="D2823" s="321"/>
      <c r="E2823" s="321"/>
      <c r="F2823" s="234"/>
      <c r="G2823" s="234"/>
      <c r="H2823" s="324"/>
      <c r="I2823" s="234" t="s">
        <v>1773</v>
      </c>
      <c r="J2823" s="610">
        <f>SUM(J2821:J2822)</f>
        <v>2000</v>
      </c>
      <c r="K2823" s="610">
        <f>SUM(K2821:K2822)</f>
        <v>0</v>
      </c>
      <c r="L2823" s="610">
        <f>SUM(L2821:L2822)</f>
        <v>2000</v>
      </c>
      <c r="M2823" s="610">
        <f>SUM(M2821:M2822)</f>
        <v>2000</v>
      </c>
      <c r="N2823" s="736">
        <f>M2823/L2823*100</f>
        <v>100</v>
      </c>
    </row>
    <row r="2824" spans="1:14" ht="15" customHeight="1">
      <c r="A2824" s="253"/>
      <c r="B2824" s="270"/>
      <c r="C2824" s="86"/>
      <c r="D2824" s="309"/>
      <c r="E2824" s="178"/>
      <c r="F2824" s="224"/>
      <c r="G2824" s="287"/>
      <c r="H2824" s="162"/>
      <c r="I2824" s="139"/>
      <c r="J2824" s="606"/>
      <c r="K2824" s="188"/>
      <c r="L2824" s="188"/>
      <c r="M2824" s="188"/>
      <c r="N2824" s="770"/>
    </row>
    <row r="2825" spans="1:14" ht="14.25" customHeight="1">
      <c r="A2825" s="253">
        <v>3</v>
      </c>
      <c r="B2825" s="270"/>
      <c r="C2825" s="86">
        <v>2</v>
      </c>
      <c r="D2825" s="309"/>
      <c r="E2825" s="178"/>
      <c r="F2825" s="224" t="s">
        <v>1742</v>
      </c>
      <c r="G2825" s="287"/>
      <c r="H2825" s="162"/>
      <c r="I2825" s="139"/>
      <c r="J2825" s="606"/>
      <c r="K2825" s="188"/>
      <c r="L2825" s="188"/>
      <c r="M2825" s="188"/>
      <c r="N2825" s="770"/>
    </row>
    <row r="2826" spans="1:14" ht="14.25" customHeight="1">
      <c r="A2826" s="253"/>
      <c r="B2826" s="270"/>
      <c r="C2826" s="86"/>
      <c r="D2826" s="309">
        <v>1</v>
      </c>
      <c r="E2826" s="178"/>
      <c r="F2826" s="224"/>
      <c r="G2826" s="287"/>
      <c r="H2826" s="162" t="s">
        <v>1761</v>
      </c>
      <c r="I2826" s="139"/>
      <c r="J2826" s="606"/>
      <c r="K2826" s="188"/>
      <c r="L2826" s="188"/>
      <c r="M2826" s="188"/>
      <c r="N2826" s="770"/>
    </row>
    <row r="2827" spans="1:14" ht="14.25" customHeight="1">
      <c r="A2827" s="253"/>
      <c r="B2827" s="270"/>
      <c r="C2827" s="86"/>
      <c r="D2827" s="309"/>
      <c r="E2827" s="178">
        <v>5</v>
      </c>
      <c r="F2827" s="224"/>
      <c r="G2827" s="287"/>
      <c r="H2827" s="162"/>
      <c r="I2827" s="139" t="s">
        <v>1770</v>
      </c>
      <c r="J2827" s="606">
        <v>10000</v>
      </c>
      <c r="K2827" s="188">
        <v>240</v>
      </c>
      <c r="L2827" s="188">
        <v>11363</v>
      </c>
      <c r="M2827" s="188">
        <v>11363</v>
      </c>
      <c r="N2827" s="735">
        <f>M2827/L2827*100</f>
        <v>100</v>
      </c>
    </row>
    <row r="2828" spans="1:14" ht="5.25" customHeight="1">
      <c r="A2828" s="253"/>
      <c r="B2828" s="253"/>
      <c r="C2828" s="86"/>
      <c r="D2828" s="309"/>
      <c r="E2828" s="178"/>
      <c r="F2828" s="224"/>
      <c r="G2828" s="287"/>
      <c r="H2828" s="162"/>
      <c r="I2828" s="139"/>
      <c r="J2828" s="606"/>
      <c r="K2828" s="188"/>
      <c r="L2828" s="188"/>
      <c r="M2828" s="188"/>
      <c r="N2828" s="744"/>
    </row>
    <row r="2829" spans="1:14" s="107" customFormat="1" ht="14.25" customHeight="1">
      <c r="A2829" s="253"/>
      <c r="B2829" s="270"/>
      <c r="C2829" s="253"/>
      <c r="D2829" s="321"/>
      <c r="E2829" s="321"/>
      <c r="F2829" s="234"/>
      <c r="G2829" s="234"/>
      <c r="H2829" s="324"/>
      <c r="I2829" s="234" t="s">
        <v>1773</v>
      </c>
      <c r="J2829" s="610">
        <f>SUM(J2827:J2828)</f>
        <v>10000</v>
      </c>
      <c r="K2829" s="610">
        <f>SUM(K2827:K2828)</f>
        <v>240</v>
      </c>
      <c r="L2829" s="610">
        <f>SUM(L2827:L2828)</f>
        <v>11363</v>
      </c>
      <c r="M2829" s="610">
        <f>SUM(M2827:M2828)</f>
        <v>11363</v>
      </c>
      <c r="N2829" s="736">
        <f>M2829/L2829*100</f>
        <v>100</v>
      </c>
    </row>
    <row r="2830" spans="1:14" ht="6.75" customHeight="1">
      <c r="A2830" s="253"/>
      <c r="B2830" s="270"/>
      <c r="C2830" s="86"/>
      <c r="D2830" s="309"/>
      <c r="E2830" s="178"/>
      <c r="F2830" s="224"/>
      <c r="G2830" s="287"/>
      <c r="H2830" s="162"/>
      <c r="I2830" s="140"/>
      <c r="J2830" s="604"/>
      <c r="K2830" s="189"/>
      <c r="L2830" s="189"/>
      <c r="M2830" s="189"/>
      <c r="N2830" s="771"/>
    </row>
    <row r="2831" spans="1:14" ht="14.25" customHeight="1">
      <c r="A2831" s="253">
        <v>4</v>
      </c>
      <c r="B2831" s="270"/>
      <c r="C2831" s="86">
        <v>2</v>
      </c>
      <c r="D2831" s="309"/>
      <c r="E2831" s="178"/>
      <c r="F2831" s="224" t="s">
        <v>1893</v>
      </c>
      <c r="G2831" s="287"/>
      <c r="H2831" s="162"/>
      <c r="I2831" s="139"/>
      <c r="J2831" s="606"/>
      <c r="K2831" s="188"/>
      <c r="L2831" s="188"/>
      <c r="M2831" s="188"/>
      <c r="N2831" s="770"/>
    </row>
    <row r="2832" spans="1:14" ht="14.25" customHeight="1">
      <c r="A2832" s="253"/>
      <c r="B2832" s="270"/>
      <c r="C2832" s="86"/>
      <c r="D2832" s="309">
        <v>1</v>
      </c>
      <c r="E2832" s="178"/>
      <c r="F2832" s="224"/>
      <c r="G2832" s="287"/>
      <c r="H2832" s="162" t="s">
        <v>1761</v>
      </c>
      <c r="I2832" s="139"/>
      <c r="J2832" s="606"/>
      <c r="K2832" s="188"/>
      <c r="L2832" s="188"/>
      <c r="M2832" s="188"/>
      <c r="N2832" s="770"/>
    </row>
    <row r="2833" spans="1:14" ht="14.25" customHeight="1">
      <c r="A2833" s="253"/>
      <c r="B2833" s="270"/>
      <c r="C2833" s="86"/>
      <c r="E2833" s="178">
        <v>5</v>
      </c>
      <c r="F2833" s="224"/>
      <c r="G2833" s="287"/>
      <c r="H2833" s="162"/>
      <c r="I2833" s="139" t="s">
        <v>1770</v>
      </c>
      <c r="J2833" s="606">
        <v>2200</v>
      </c>
      <c r="K2833" s="188"/>
      <c r="L2833" s="188">
        <v>2200</v>
      </c>
      <c r="M2833" s="188">
        <v>2200</v>
      </c>
      <c r="N2833" s="735">
        <f>M2833/L2833*100</f>
        <v>100</v>
      </c>
    </row>
    <row r="2834" spans="1:14" ht="8.25" customHeight="1">
      <c r="A2834" s="253"/>
      <c r="B2834" s="253"/>
      <c r="C2834" s="86"/>
      <c r="D2834" s="309"/>
      <c r="E2834" s="178"/>
      <c r="F2834" s="224"/>
      <c r="G2834" s="287"/>
      <c r="H2834" s="162"/>
      <c r="I2834" s="139"/>
      <c r="J2834" s="606"/>
      <c r="K2834" s="188"/>
      <c r="L2834" s="188"/>
      <c r="M2834" s="188"/>
      <c r="N2834" s="744"/>
    </row>
    <row r="2835" spans="1:14" s="107" customFormat="1" ht="14.25" customHeight="1">
      <c r="A2835" s="253"/>
      <c r="B2835" s="270"/>
      <c r="C2835" s="253"/>
      <c r="E2835" s="321"/>
      <c r="F2835" s="234"/>
      <c r="G2835" s="234"/>
      <c r="H2835" s="324"/>
      <c r="I2835" s="234" t="s">
        <v>1773</v>
      </c>
      <c r="J2835" s="610">
        <f>SUM(J2833:J2834)</f>
        <v>2200</v>
      </c>
      <c r="K2835" s="610">
        <f>SUM(K2833:K2834)</f>
        <v>0</v>
      </c>
      <c r="L2835" s="610">
        <f>SUM(L2833:L2834)</f>
        <v>2200</v>
      </c>
      <c r="M2835" s="610">
        <f>SUM(M2833:M2834)</f>
        <v>2200</v>
      </c>
      <c r="N2835" s="736">
        <f>M2835/L2835*100</f>
        <v>100</v>
      </c>
    </row>
    <row r="2836" spans="1:14" ht="9.75" customHeight="1">
      <c r="A2836" s="253"/>
      <c r="B2836" s="270"/>
      <c r="C2836" s="86"/>
      <c r="D2836" s="309"/>
      <c r="E2836" s="178"/>
      <c r="F2836" s="225"/>
      <c r="G2836" s="287"/>
      <c r="H2836" s="162"/>
      <c r="I2836" s="140"/>
      <c r="J2836" s="604"/>
      <c r="K2836" s="189"/>
      <c r="L2836" s="189"/>
      <c r="M2836" s="189"/>
      <c r="N2836" s="771"/>
    </row>
    <row r="2837" spans="1:14" ht="14.25" customHeight="1">
      <c r="A2837" s="253">
        <v>5</v>
      </c>
      <c r="C2837" s="86">
        <v>2</v>
      </c>
      <c r="D2837" s="309"/>
      <c r="E2837" s="178"/>
      <c r="F2837" s="224" t="s">
        <v>1592</v>
      </c>
      <c r="G2837" s="287"/>
      <c r="H2837" s="162"/>
      <c r="I2837" s="139"/>
      <c r="J2837" s="606"/>
      <c r="K2837" s="188"/>
      <c r="L2837" s="188"/>
      <c r="M2837" s="188"/>
      <c r="N2837" s="770"/>
    </row>
    <row r="2838" spans="1:14" ht="14.25" customHeight="1">
      <c r="A2838" s="253"/>
      <c r="B2838" s="270">
        <v>1</v>
      </c>
      <c r="C2838" s="86"/>
      <c r="D2838" s="316"/>
      <c r="E2838" s="178"/>
      <c r="F2838" s="224"/>
      <c r="G2838" s="287" t="s">
        <v>436</v>
      </c>
      <c r="H2838" s="162"/>
      <c r="I2838" s="139"/>
      <c r="J2838" s="606"/>
      <c r="K2838" s="188"/>
      <c r="L2838" s="188"/>
      <c r="M2838" s="188"/>
      <c r="N2838" s="770"/>
    </row>
    <row r="2839" spans="1:14" ht="14.25" customHeight="1">
      <c r="A2839" s="253"/>
      <c r="B2839" s="270"/>
      <c r="C2839" s="86"/>
      <c r="D2839" s="309">
        <v>1</v>
      </c>
      <c r="E2839" s="178"/>
      <c r="F2839" s="224"/>
      <c r="G2839" s="287"/>
      <c r="H2839" s="162" t="s">
        <v>1761</v>
      </c>
      <c r="I2839" s="139"/>
      <c r="J2839" s="606"/>
      <c r="K2839" s="188"/>
      <c r="L2839" s="188"/>
      <c r="M2839" s="188"/>
      <c r="N2839" s="770"/>
    </row>
    <row r="2840" spans="1:14" ht="14.25" customHeight="1">
      <c r="A2840" s="253"/>
      <c r="B2840" s="270"/>
      <c r="C2840" s="86"/>
      <c r="E2840" s="178">
        <v>5</v>
      </c>
      <c r="F2840" s="224"/>
      <c r="G2840" s="287"/>
      <c r="H2840" s="162"/>
      <c r="I2840" s="139" t="s">
        <v>1770</v>
      </c>
      <c r="J2840" s="606">
        <v>500</v>
      </c>
      <c r="K2840" s="188">
        <v>871</v>
      </c>
      <c r="L2840" s="188">
        <v>3537</v>
      </c>
      <c r="M2840" s="188">
        <v>1656</v>
      </c>
      <c r="N2840" s="735">
        <f>M2840/L2840*100</f>
        <v>46.81933842239186</v>
      </c>
    </row>
    <row r="2841" spans="1:14" ht="15" customHeight="1">
      <c r="A2841" s="253"/>
      <c r="B2841" s="270"/>
      <c r="C2841" s="86"/>
      <c r="D2841" s="309">
        <v>2</v>
      </c>
      <c r="E2841" s="178"/>
      <c r="F2841" s="224"/>
      <c r="G2841" s="287"/>
      <c r="H2841" s="162" t="s">
        <v>1771</v>
      </c>
      <c r="I2841" s="139"/>
      <c r="J2841" s="606"/>
      <c r="K2841" s="188"/>
      <c r="L2841" s="188"/>
      <c r="M2841" s="188"/>
      <c r="N2841" s="735"/>
    </row>
    <row r="2842" spans="1:14" ht="14.25" customHeight="1">
      <c r="A2842" s="253"/>
      <c r="B2842" s="270"/>
      <c r="C2842" s="86"/>
      <c r="D2842" s="309"/>
      <c r="E2842" s="178">
        <v>3</v>
      </c>
      <c r="F2842" s="224"/>
      <c r="G2842" s="287"/>
      <c r="H2842" s="162"/>
      <c r="I2842" s="139" t="s">
        <v>1894</v>
      </c>
      <c r="J2842" s="606"/>
      <c r="K2842" s="188"/>
      <c r="L2842" s="188">
        <v>2750</v>
      </c>
      <c r="M2842" s="188">
        <v>2750</v>
      </c>
      <c r="N2842" s="735">
        <f>M2842/L2842*100</f>
        <v>100</v>
      </c>
    </row>
    <row r="2843" spans="1:14" ht="8.25" customHeight="1">
      <c r="A2843" s="253"/>
      <c r="B2843" s="270"/>
      <c r="C2843" s="86"/>
      <c r="D2843" s="309"/>
      <c r="E2843" s="178"/>
      <c r="F2843" s="224"/>
      <c r="G2843" s="287"/>
      <c r="H2843" s="162"/>
      <c r="I2843" s="139"/>
      <c r="J2843" s="606"/>
      <c r="K2843" s="188"/>
      <c r="L2843" s="188"/>
      <c r="M2843" s="188"/>
      <c r="N2843" s="757"/>
    </row>
    <row r="2844" spans="1:14" s="126" customFormat="1" ht="15.75" customHeight="1">
      <c r="A2844" s="270"/>
      <c r="B2844" s="270"/>
      <c r="C2844" s="270"/>
      <c r="D2844" s="316"/>
      <c r="E2844" s="316"/>
      <c r="F2844" s="322"/>
      <c r="G2844" s="289"/>
      <c r="H2844" s="296"/>
      <c r="I2844" s="289" t="s">
        <v>1791</v>
      </c>
      <c r="J2844" s="609">
        <f>SUM(J2836:J2843)</f>
        <v>500</v>
      </c>
      <c r="K2844" s="609">
        <f>SUM(K2836:K2843)</f>
        <v>871</v>
      </c>
      <c r="L2844" s="609">
        <f>SUM(L2836:L2843)</f>
        <v>6287</v>
      </c>
      <c r="M2844" s="609">
        <f>SUM(M2836:M2843)</f>
        <v>4406</v>
      </c>
      <c r="N2844" s="736">
        <f>M2844/L2844*100</f>
        <v>70.08111977095595</v>
      </c>
    </row>
    <row r="2845" spans="1:14" ht="12.75" customHeight="1">
      <c r="A2845" s="253"/>
      <c r="C2845" s="86"/>
      <c r="D2845" s="309"/>
      <c r="E2845" s="178"/>
      <c r="F2845" s="224"/>
      <c r="G2845" s="287"/>
      <c r="H2845" s="162"/>
      <c r="I2845" s="139"/>
      <c r="J2845" s="606"/>
      <c r="K2845" s="188"/>
      <c r="L2845" s="188"/>
      <c r="M2845" s="188"/>
      <c r="N2845" s="770"/>
    </row>
    <row r="2846" spans="1:14" ht="14.25" customHeight="1">
      <c r="A2846" s="253"/>
      <c r="B2846" s="270">
        <v>2</v>
      </c>
      <c r="C2846" s="86"/>
      <c r="D2846" s="321"/>
      <c r="E2846" s="178"/>
      <c r="F2846" s="224"/>
      <c r="G2846" s="287" t="s">
        <v>1237</v>
      </c>
      <c r="H2846" s="162"/>
      <c r="I2846" s="139"/>
      <c r="J2846" s="606"/>
      <c r="K2846" s="188"/>
      <c r="L2846" s="188"/>
      <c r="M2846" s="188"/>
      <c r="N2846" s="770"/>
    </row>
    <row r="2847" spans="1:14" ht="14.25" customHeight="1">
      <c r="A2847" s="253"/>
      <c r="B2847" s="270"/>
      <c r="C2847" s="86"/>
      <c r="D2847" s="309">
        <v>1</v>
      </c>
      <c r="E2847" s="178"/>
      <c r="F2847" s="224"/>
      <c r="G2847" s="287"/>
      <c r="H2847" s="162" t="s">
        <v>1761</v>
      </c>
      <c r="I2847" s="139"/>
      <c r="J2847" s="606"/>
      <c r="K2847" s="188"/>
      <c r="L2847" s="188"/>
      <c r="M2847" s="188"/>
      <c r="N2847" s="770"/>
    </row>
    <row r="2848" spans="1:14" ht="14.25" customHeight="1">
      <c r="A2848" s="253"/>
      <c r="B2848" s="270"/>
      <c r="C2848" s="86"/>
      <c r="D2848" s="309"/>
      <c r="E2848" s="178">
        <v>5</v>
      </c>
      <c r="F2848" s="224"/>
      <c r="G2848" s="287"/>
      <c r="H2848" s="162"/>
      <c r="I2848" s="139" t="s">
        <v>1770</v>
      </c>
      <c r="J2848" s="606"/>
      <c r="K2848" s="188">
        <v>960</v>
      </c>
      <c r="L2848" s="188">
        <v>960</v>
      </c>
      <c r="M2848" s="188"/>
      <c r="N2848" s="735"/>
    </row>
    <row r="2849" spans="1:14" ht="14.25" customHeight="1">
      <c r="A2849" s="253"/>
      <c r="B2849" s="270"/>
      <c r="C2849" s="86"/>
      <c r="E2849" s="178"/>
      <c r="F2849" s="224"/>
      <c r="G2849" s="287"/>
      <c r="H2849" s="162"/>
      <c r="I2849" s="139"/>
      <c r="J2849" s="606"/>
      <c r="K2849" s="188"/>
      <c r="L2849" s="188"/>
      <c r="M2849" s="188"/>
      <c r="N2849" s="757"/>
    </row>
    <row r="2850" spans="1:14" s="126" customFormat="1" ht="15.75" customHeight="1">
      <c r="A2850" s="270"/>
      <c r="B2850" s="270"/>
      <c r="C2850" s="270"/>
      <c r="D2850" s="309"/>
      <c r="E2850" s="316"/>
      <c r="F2850" s="322"/>
      <c r="G2850" s="289"/>
      <c r="H2850" s="296"/>
      <c r="I2850" s="289" t="s">
        <v>1791</v>
      </c>
      <c r="J2850" s="609"/>
      <c r="K2850" s="318">
        <f>SUM(K2848:K2849)</f>
        <v>960</v>
      </c>
      <c r="L2850" s="318">
        <f>SUM(L2848:L2849)</f>
        <v>960</v>
      </c>
      <c r="M2850" s="318"/>
      <c r="N2850" s="745"/>
    </row>
    <row r="2851" spans="1:14" ht="14.25" customHeight="1">
      <c r="A2851" s="253"/>
      <c r="B2851" s="253"/>
      <c r="C2851" s="86"/>
      <c r="D2851" s="309"/>
      <c r="E2851" s="178"/>
      <c r="F2851" s="224"/>
      <c r="G2851" s="287"/>
      <c r="H2851" s="162"/>
      <c r="I2851" s="139"/>
      <c r="J2851" s="606"/>
      <c r="K2851" s="188"/>
      <c r="L2851" s="188"/>
      <c r="M2851" s="188"/>
      <c r="N2851" s="770"/>
    </row>
    <row r="2852" spans="1:14" s="107" customFormat="1" ht="14.25" customHeight="1">
      <c r="A2852" s="253"/>
      <c r="B2852" s="270"/>
      <c r="C2852" s="253"/>
      <c r="D2852" s="321"/>
      <c r="E2852" s="321"/>
      <c r="F2852" s="227"/>
      <c r="G2852" s="227"/>
      <c r="H2852" s="233"/>
      <c r="I2852" s="227" t="s">
        <v>1773</v>
      </c>
      <c r="J2852" s="611">
        <f>SUM(J2839:J2850)/2</f>
        <v>500</v>
      </c>
      <c r="K2852" s="611">
        <f>SUM(K2839:K2850)/2</f>
        <v>1831</v>
      </c>
      <c r="L2852" s="611">
        <f>SUM(L2839:L2850)/2</f>
        <v>7247</v>
      </c>
      <c r="M2852" s="611">
        <f>SUM(M2839:M2850)/2</f>
        <v>4406</v>
      </c>
      <c r="N2852" s="736">
        <f>M2852/L2852*100</f>
        <v>60.79757140885884</v>
      </c>
    </row>
    <row r="2853" spans="1:14" ht="15" customHeight="1">
      <c r="A2853" s="253"/>
      <c r="B2853" s="270"/>
      <c r="C2853" s="86"/>
      <c r="D2853" s="309"/>
      <c r="E2853" s="178"/>
      <c r="F2853" s="225"/>
      <c r="G2853" s="287"/>
      <c r="H2853" s="162"/>
      <c r="I2853" s="140"/>
      <c r="J2853" s="604"/>
      <c r="K2853" s="189"/>
      <c r="L2853" s="189"/>
      <c r="M2853" s="189"/>
      <c r="N2853" s="771"/>
    </row>
    <row r="2854" spans="1:14" ht="14.25" customHeight="1">
      <c r="A2854" s="253">
        <v>6</v>
      </c>
      <c r="B2854" s="270"/>
      <c r="C2854" s="86">
        <v>2</v>
      </c>
      <c r="D2854" s="309"/>
      <c r="E2854" s="178"/>
      <c r="F2854" s="224" t="s">
        <v>1897</v>
      </c>
      <c r="G2854" s="287"/>
      <c r="H2854" s="162"/>
      <c r="I2854" s="139"/>
      <c r="J2854" s="606"/>
      <c r="K2854" s="188"/>
      <c r="L2854" s="188"/>
      <c r="M2854" s="188"/>
      <c r="N2854" s="770"/>
    </row>
    <row r="2855" spans="1:14" ht="14.25" customHeight="1">
      <c r="A2855" s="253"/>
      <c r="B2855" s="270"/>
      <c r="C2855" s="86"/>
      <c r="D2855" s="309">
        <v>1</v>
      </c>
      <c r="E2855" s="178"/>
      <c r="F2855" s="224"/>
      <c r="G2855" s="287"/>
      <c r="H2855" s="162" t="s">
        <v>1761</v>
      </c>
      <c r="I2855" s="139"/>
      <c r="J2855" s="606"/>
      <c r="K2855" s="188"/>
      <c r="L2855" s="188"/>
      <c r="M2855" s="188"/>
      <c r="N2855" s="770"/>
    </row>
    <row r="2856" spans="1:14" ht="14.25" customHeight="1">
      <c r="A2856" s="253"/>
      <c r="B2856" s="270"/>
      <c r="C2856" s="86"/>
      <c r="D2856" s="309"/>
      <c r="E2856" s="178">
        <v>5</v>
      </c>
      <c r="F2856" s="224"/>
      <c r="G2856" s="287"/>
      <c r="H2856" s="162"/>
      <c r="I2856" s="139" t="s">
        <v>1770</v>
      </c>
      <c r="J2856" s="606">
        <v>3000</v>
      </c>
      <c r="K2856" s="188"/>
      <c r="L2856" s="188">
        <v>3061</v>
      </c>
      <c r="M2856" s="188">
        <v>3061</v>
      </c>
      <c r="N2856" s="735">
        <f>M2856/L2856*100</f>
        <v>100</v>
      </c>
    </row>
    <row r="2857" spans="1:14" ht="9" customHeight="1">
      <c r="A2857" s="253"/>
      <c r="B2857" s="253"/>
      <c r="C2857" s="86"/>
      <c r="D2857" s="309"/>
      <c r="E2857" s="178"/>
      <c r="F2857" s="224"/>
      <c r="G2857" s="287"/>
      <c r="H2857" s="162"/>
      <c r="I2857" s="139"/>
      <c r="J2857" s="606"/>
      <c r="K2857" s="188"/>
      <c r="L2857" s="188"/>
      <c r="M2857" s="188"/>
      <c r="N2857" s="744"/>
    </row>
    <row r="2858" spans="1:14" s="107" customFormat="1" ht="14.25" customHeight="1">
      <c r="A2858" s="253"/>
      <c r="B2858" s="270"/>
      <c r="C2858" s="253"/>
      <c r="D2858" s="321"/>
      <c r="E2858" s="321"/>
      <c r="F2858" s="227"/>
      <c r="G2858" s="227"/>
      <c r="H2858" s="233"/>
      <c r="I2858" s="227" t="s">
        <v>1773</v>
      </c>
      <c r="J2858" s="611">
        <f>SUM(J2853:J2857)</f>
        <v>3000</v>
      </c>
      <c r="K2858" s="611">
        <f>SUM(K2853:K2857)</f>
        <v>0</v>
      </c>
      <c r="L2858" s="611">
        <f>SUM(L2853:L2857)</f>
        <v>3061</v>
      </c>
      <c r="M2858" s="611">
        <f>SUM(M2853:M2857)</f>
        <v>3061</v>
      </c>
      <c r="N2858" s="736">
        <f>M2858/L2858*100</f>
        <v>100</v>
      </c>
    </row>
    <row r="2859" spans="1:14" ht="14.25" customHeight="1">
      <c r="A2859" s="253"/>
      <c r="B2859" s="270"/>
      <c r="C2859" s="86"/>
      <c r="D2859" s="309"/>
      <c r="E2859" s="178"/>
      <c r="F2859" s="225"/>
      <c r="G2859" s="287"/>
      <c r="H2859" s="162"/>
      <c r="I2859" s="140"/>
      <c r="J2859" s="604"/>
      <c r="K2859" s="189"/>
      <c r="L2859" s="189"/>
      <c r="M2859" s="189"/>
      <c r="N2859" s="771"/>
    </row>
    <row r="2860" spans="1:14" ht="14.25" customHeight="1">
      <c r="A2860" s="253">
        <v>7</v>
      </c>
      <c r="B2860" s="270"/>
      <c r="C2860" s="86">
        <v>2</v>
      </c>
      <c r="D2860" s="309"/>
      <c r="E2860" s="178"/>
      <c r="F2860" s="224" t="s">
        <v>437</v>
      </c>
      <c r="G2860" s="287"/>
      <c r="H2860" s="162"/>
      <c r="I2860" s="139"/>
      <c r="J2860" s="606"/>
      <c r="K2860" s="188"/>
      <c r="L2860" s="188"/>
      <c r="M2860" s="188"/>
      <c r="N2860" s="770"/>
    </row>
    <row r="2861" spans="1:14" ht="14.25" customHeight="1">
      <c r="A2861" s="253"/>
      <c r="B2861" s="270"/>
      <c r="C2861" s="86"/>
      <c r="D2861" s="309">
        <v>2</v>
      </c>
      <c r="E2861" s="178"/>
      <c r="F2861" s="224"/>
      <c r="G2861" s="287"/>
      <c r="H2861" s="162" t="s">
        <v>1771</v>
      </c>
      <c r="I2861" s="139"/>
      <c r="J2861" s="606"/>
      <c r="K2861" s="188"/>
      <c r="L2861" s="188"/>
      <c r="M2861" s="188"/>
      <c r="N2861" s="770"/>
    </row>
    <row r="2862" spans="1:14" ht="14.25" customHeight="1">
      <c r="A2862" s="253"/>
      <c r="B2862" s="270"/>
      <c r="C2862" s="86"/>
      <c r="D2862" s="309"/>
      <c r="E2862" s="178">
        <v>3</v>
      </c>
      <c r="F2862" s="224"/>
      <c r="G2862" s="287"/>
      <c r="H2862" s="162"/>
      <c r="I2862" s="139" t="s">
        <v>1894</v>
      </c>
      <c r="J2862" s="606">
        <v>10000</v>
      </c>
      <c r="L2862" s="188">
        <v>10000</v>
      </c>
      <c r="M2862" s="188"/>
      <c r="N2862" s="735"/>
    </row>
    <row r="2863" spans="1:14" ht="14.25" customHeight="1">
      <c r="A2863" s="253"/>
      <c r="B2863" s="253"/>
      <c r="C2863" s="86"/>
      <c r="D2863" s="309"/>
      <c r="E2863" s="178"/>
      <c r="F2863" s="224"/>
      <c r="G2863" s="287"/>
      <c r="H2863" s="162"/>
      <c r="I2863" s="139"/>
      <c r="J2863" s="606"/>
      <c r="K2863" s="188"/>
      <c r="L2863" s="188"/>
      <c r="M2863" s="188"/>
      <c r="N2863" s="744"/>
    </row>
    <row r="2864" spans="1:14" s="107" customFormat="1" ht="14.25" customHeight="1">
      <c r="A2864" s="253"/>
      <c r="B2864" s="270"/>
      <c r="C2864" s="253"/>
      <c r="D2864" s="321"/>
      <c r="E2864" s="321"/>
      <c r="F2864" s="227"/>
      <c r="G2864" s="227"/>
      <c r="H2864" s="233"/>
      <c r="I2864" s="227" t="s">
        <v>1773</v>
      </c>
      <c r="J2864" s="611">
        <f>SUM(J2859:J2863)</f>
        <v>10000</v>
      </c>
      <c r="K2864" s="611">
        <f>SUM(K2859:K2863)</f>
        <v>0</v>
      </c>
      <c r="L2864" s="611">
        <f>SUM(L2859:L2863)</f>
        <v>10000</v>
      </c>
      <c r="M2864" s="611"/>
      <c r="N2864" s="746"/>
    </row>
    <row r="2865" spans="1:14" ht="14.25" customHeight="1">
      <c r="A2865" s="253"/>
      <c r="B2865" s="270"/>
      <c r="C2865" s="86"/>
      <c r="D2865" s="309"/>
      <c r="E2865" s="178"/>
      <c r="F2865" s="225"/>
      <c r="G2865" s="287"/>
      <c r="H2865" s="162"/>
      <c r="I2865" s="140"/>
      <c r="J2865" s="604"/>
      <c r="K2865" s="189"/>
      <c r="L2865" s="189"/>
      <c r="M2865" s="189"/>
      <c r="N2865" s="771"/>
    </row>
    <row r="2866" spans="1:14" ht="14.25" customHeight="1">
      <c r="A2866" s="253">
        <v>8</v>
      </c>
      <c r="B2866" s="270"/>
      <c r="C2866" s="86">
        <v>2</v>
      </c>
      <c r="D2866" s="321"/>
      <c r="E2866" s="178"/>
      <c r="F2866" s="224" t="s">
        <v>1895</v>
      </c>
      <c r="G2866" s="287"/>
      <c r="H2866" s="162"/>
      <c r="I2866" s="139"/>
      <c r="J2866" s="606"/>
      <c r="K2866" s="188"/>
      <c r="L2866" s="188"/>
      <c r="M2866" s="188"/>
      <c r="N2866" s="770"/>
    </row>
    <row r="2867" spans="1:14" ht="14.25" customHeight="1">
      <c r="A2867" s="253"/>
      <c r="B2867" s="270"/>
      <c r="C2867" s="86"/>
      <c r="D2867" s="309">
        <v>2</v>
      </c>
      <c r="E2867" s="178"/>
      <c r="F2867" s="224"/>
      <c r="G2867" s="287"/>
      <c r="H2867" s="162" t="s">
        <v>1771</v>
      </c>
      <c r="I2867" s="139"/>
      <c r="J2867" s="606"/>
      <c r="K2867" s="188"/>
      <c r="L2867" s="188"/>
      <c r="M2867" s="188"/>
      <c r="N2867" s="770"/>
    </row>
    <row r="2868" spans="1:14" ht="14.25" customHeight="1">
      <c r="A2868" s="253"/>
      <c r="B2868" s="270"/>
      <c r="C2868" s="86"/>
      <c r="D2868" s="309"/>
      <c r="E2868" s="178">
        <v>3</v>
      </c>
      <c r="F2868" s="224"/>
      <c r="G2868" s="287"/>
      <c r="H2868" s="162"/>
      <c r="I2868" s="139" t="s">
        <v>1894</v>
      </c>
      <c r="J2868" s="606">
        <v>10000</v>
      </c>
      <c r="K2868" s="188">
        <v>16530</v>
      </c>
      <c r="L2868" s="188">
        <v>26530</v>
      </c>
      <c r="M2868" s="188">
        <v>6914</v>
      </c>
      <c r="N2868" s="735">
        <f>M2868/L2868*100</f>
        <v>26.061062947606484</v>
      </c>
    </row>
    <row r="2869" spans="1:14" ht="8.25" customHeight="1">
      <c r="A2869" s="253"/>
      <c r="B2869" s="253"/>
      <c r="C2869" s="86"/>
      <c r="D2869" s="309"/>
      <c r="E2869" s="178"/>
      <c r="F2869" s="224"/>
      <c r="G2869" s="287"/>
      <c r="H2869" s="162"/>
      <c r="I2869" s="139"/>
      <c r="J2869" s="606"/>
      <c r="K2869" s="188"/>
      <c r="L2869" s="188"/>
      <c r="M2869" s="188"/>
      <c r="N2869" s="744"/>
    </row>
    <row r="2870" spans="1:14" s="107" customFormat="1" ht="14.25" customHeight="1">
      <c r="A2870" s="253"/>
      <c r="B2870" s="270"/>
      <c r="C2870" s="253"/>
      <c r="D2870" s="321"/>
      <c r="E2870" s="321"/>
      <c r="F2870" s="227"/>
      <c r="G2870" s="227"/>
      <c r="H2870" s="233"/>
      <c r="I2870" s="227" t="s">
        <v>1773</v>
      </c>
      <c r="J2870" s="611">
        <f>SUM(J2865:J2869)</f>
        <v>10000</v>
      </c>
      <c r="K2870" s="611">
        <f>SUM(K2865:K2869)</f>
        <v>16530</v>
      </c>
      <c r="L2870" s="611">
        <f>SUM(L2865:L2869)</f>
        <v>26530</v>
      </c>
      <c r="M2870" s="611">
        <f>SUM(M2865:M2869)</f>
        <v>6914</v>
      </c>
      <c r="N2870" s="736">
        <f>M2870/L2870*100</f>
        <v>26.061062947606484</v>
      </c>
    </row>
    <row r="2871" spans="1:14" ht="9.75" customHeight="1">
      <c r="A2871" s="253"/>
      <c r="B2871" s="253"/>
      <c r="C2871" s="86"/>
      <c r="D2871" s="309"/>
      <c r="E2871" s="178"/>
      <c r="F2871" s="225"/>
      <c r="G2871" s="287"/>
      <c r="H2871" s="162"/>
      <c r="I2871" s="140"/>
      <c r="J2871" s="604"/>
      <c r="K2871" s="189"/>
      <c r="L2871" s="189"/>
      <c r="M2871" s="189"/>
      <c r="N2871" s="771"/>
    </row>
    <row r="2872" spans="1:14" s="107" customFormat="1" ht="31.5" customHeight="1">
      <c r="A2872" s="253">
        <v>9</v>
      </c>
      <c r="B2872" s="270"/>
      <c r="C2872" s="253">
        <v>2</v>
      </c>
      <c r="D2872" s="309"/>
      <c r="E2872" s="321"/>
      <c r="F2872" s="935" t="s">
        <v>490</v>
      </c>
      <c r="G2872" s="936"/>
      <c r="H2872" s="936"/>
      <c r="I2872" s="937"/>
      <c r="J2872" s="612"/>
      <c r="K2872" s="376"/>
      <c r="L2872" s="376"/>
      <c r="M2872" s="376"/>
      <c r="N2872" s="771"/>
    </row>
    <row r="2873" spans="1:14" ht="15" customHeight="1">
      <c r="A2873" s="253"/>
      <c r="B2873" s="270"/>
      <c r="C2873" s="86"/>
      <c r="D2873" s="309">
        <v>1</v>
      </c>
      <c r="E2873" s="178"/>
      <c r="F2873" s="225"/>
      <c r="G2873" s="287"/>
      <c r="H2873" s="162" t="s">
        <v>1761</v>
      </c>
      <c r="I2873" s="140"/>
      <c r="J2873" s="604"/>
      <c r="K2873" s="189"/>
      <c r="L2873" s="189"/>
      <c r="M2873" s="189"/>
      <c r="N2873" s="771"/>
    </row>
    <row r="2874" spans="1:14" ht="15" customHeight="1">
      <c r="A2874" s="253"/>
      <c r="B2874" s="270"/>
      <c r="C2874" s="86"/>
      <c r="D2874" s="309"/>
      <c r="E2874" s="178">
        <v>5</v>
      </c>
      <c r="F2874" s="225"/>
      <c r="G2874" s="287"/>
      <c r="H2874" s="162"/>
      <c r="I2874" s="139" t="s">
        <v>1770</v>
      </c>
      <c r="J2874" s="606">
        <v>1200</v>
      </c>
      <c r="K2874" s="188">
        <v>1200</v>
      </c>
      <c r="L2874" s="188">
        <v>2400</v>
      </c>
      <c r="M2874" s="188">
        <v>2400</v>
      </c>
      <c r="N2874" s="735">
        <f>M2874/L2874*100</f>
        <v>100</v>
      </c>
    </row>
    <row r="2875" spans="1:14" ht="7.5" customHeight="1">
      <c r="A2875" s="253"/>
      <c r="B2875" s="253"/>
      <c r="C2875" s="86"/>
      <c r="D2875" s="309"/>
      <c r="E2875" s="178"/>
      <c r="F2875" s="225"/>
      <c r="G2875" s="287"/>
      <c r="H2875" s="162"/>
      <c r="I2875" s="140"/>
      <c r="J2875" s="604"/>
      <c r="K2875" s="189"/>
      <c r="L2875" s="188"/>
      <c r="M2875" s="188"/>
      <c r="N2875" s="744"/>
    </row>
    <row r="2876" spans="1:14" s="107" customFormat="1" ht="15" customHeight="1">
      <c r="A2876" s="253"/>
      <c r="B2876" s="270"/>
      <c r="C2876" s="253"/>
      <c r="D2876" s="321"/>
      <c r="E2876" s="321"/>
      <c r="F2876" s="227"/>
      <c r="G2876" s="227"/>
      <c r="H2876" s="233"/>
      <c r="I2876" s="227" t="s">
        <v>1773</v>
      </c>
      <c r="J2876" s="611">
        <f>SUM(J2871:J2875)</f>
        <v>1200</v>
      </c>
      <c r="K2876" s="611">
        <f>SUM(K2871:K2875)</f>
        <v>1200</v>
      </c>
      <c r="L2876" s="611">
        <f>SUM(L2871:L2875)</f>
        <v>2400</v>
      </c>
      <c r="M2876" s="611">
        <f>SUM(M2871:M2875)</f>
        <v>2400</v>
      </c>
      <c r="N2876" s="736">
        <f>M2876/L2876*100</f>
        <v>100</v>
      </c>
    </row>
    <row r="2877" spans="1:14" ht="8.25" customHeight="1">
      <c r="A2877" s="253"/>
      <c r="B2877" s="270"/>
      <c r="C2877" s="86"/>
      <c r="D2877" s="309"/>
      <c r="E2877" s="178"/>
      <c r="F2877" s="225"/>
      <c r="G2877" s="287"/>
      <c r="H2877" s="162"/>
      <c r="I2877" s="140"/>
      <c r="J2877" s="604"/>
      <c r="K2877" s="189"/>
      <c r="L2877" s="189"/>
      <c r="M2877" s="189"/>
      <c r="N2877" s="771"/>
    </row>
    <row r="2878" spans="1:14" ht="15" customHeight="1">
      <c r="A2878" s="253">
        <v>10</v>
      </c>
      <c r="B2878" s="270"/>
      <c r="C2878" s="86">
        <v>1</v>
      </c>
      <c r="D2878" s="309"/>
      <c r="E2878" s="178"/>
      <c r="F2878" s="225" t="s">
        <v>1680</v>
      </c>
      <c r="G2878" s="287"/>
      <c r="H2878" s="162"/>
      <c r="I2878" s="140"/>
      <c r="J2878" s="604"/>
      <c r="K2878" s="189"/>
      <c r="L2878" s="189"/>
      <c r="M2878" s="189"/>
      <c r="N2878" s="771"/>
    </row>
    <row r="2879" spans="1:14" ht="15" customHeight="1">
      <c r="A2879" s="253"/>
      <c r="B2879" s="270"/>
      <c r="C2879" s="86"/>
      <c r="D2879" s="309">
        <v>1</v>
      </c>
      <c r="E2879" s="178"/>
      <c r="F2879" s="225"/>
      <c r="G2879" s="287"/>
      <c r="H2879" s="162" t="s">
        <v>1761</v>
      </c>
      <c r="I2879" s="140"/>
      <c r="J2879" s="604"/>
      <c r="K2879" s="189"/>
      <c r="L2879" s="189"/>
      <c r="M2879" s="189"/>
      <c r="N2879" s="771"/>
    </row>
    <row r="2880" spans="1:14" ht="15" customHeight="1">
      <c r="A2880" s="253"/>
      <c r="B2880" s="270"/>
      <c r="C2880" s="86"/>
      <c r="D2880" s="309"/>
      <c r="E2880" s="178">
        <v>5</v>
      </c>
      <c r="F2880" s="225"/>
      <c r="G2880" s="287"/>
      <c r="H2880" s="162"/>
      <c r="I2880" s="139" t="s">
        <v>1770</v>
      </c>
      <c r="J2880" s="606">
        <v>3000</v>
      </c>
      <c r="K2880" s="188"/>
      <c r="L2880" s="188">
        <v>3000</v>
      </c>
      <c r="M2880" s="188">
        <v>3000</v>
      </c>
      <c r="N2880" s="735">
        <f>M2880/L2880*100</f>
        <v>100</v>
      </c>
    </row>
    <row r="2881" spans="1:14" ht="13.5" customHeight="1">
      <c r="A2881" s="253"/>
      <c r="B2881" s="253"/>
      <c r="C2881" s="86"/>
      <c r="D2881" s="309"/>
      <c r="E2881" s="178"/>
      <c r="F2881" s="225"/>
      <c r="G2881" s="287"/>
      <c r="H2881" s="162"/>
      <c r="I2881" s="140"/>
      <c r="J2881" s="604"/>
      <c r="K2881" s="189"/>
      <c r="L2881" s="188"/>
      <c r="M2881" s="188"/>
      <c r="N2881" s="744"/>
    </row>
    <row r="2882" spans="1:14" s="107" customFormat="1" ht="15" customHeight="1">
      <c r="A2882" s="253"/>
      <c r="B2882" s="270"/>
      <c r="C2882" s="253"/>
      <c r="D2882" s="321"/>
      <c r="E2882" s="321"/>
      <c r="F2882" s="227"/>
      <c r="G2882" s="227"/>
      <c r="H2882" s="233"/>
      <c r="I2882" s="227" t="s">
        <v>1773</v>
      </c>
      <c r="J2882" s="611">
        <f>SUM(J2877:J2881)</f>
        <v>3000</v>
      </c>
      <c r="K2882" s="611">
        <f>SUM(K2877:K2881)</f>
        <v>0</v>
      </c>
      <c r="L2882" s="611">
        <f>SUM(L2877:L2881)</f>
        <v>3000</v>
      </c>
      <c r="M2882" s="611">
        <f>SUM(M2877:M2881)</f>
        <v>3000</v>
      </c>
      <c r="N2882" s="736">
        <f>M2882/L2882*100</f>
        <v>100</v>
      </c>
    </row>
    <row r="2883" spans="1:14" ht="11.25" customHeight="1">
      <c r="A2883" s="253"/>
      <c r="B2883" s="270"/>
      <c r="C2883" s="86"/>
      <c r="D2883" s="309"/>
      <c r="E2883" s="178"/>
      <c r="F2883" s="225"/>
      <c r="G2883" s="287"/>
      <c r="H2883" s="162"/>
      <c r="I2883" s="140"/>
      <c r="J2883" s="604"/>
      <c r="K2883" s="189"/>
      <c r="L2883" s="189"/>
      <c r="M2883" s="189"/>
      <c r="N2883" s="771"/>
    </row>
    <row r="2884" spans="1:14" ht="14.25" customHeight="1">
      <c r="A2884" s="253">
        <v>11</v>
      </c>
      <c r="B2884" s="270"/>
      <c r="C2884" s="86">
        <v>2</v>
      </c>
      <c r="D2884" s="309"/>
      <c r="E2884" s="178"/>
      <c r="F2884" s="225" t="s">
        <v>438</v>
      </c>
      <c r="G2884" s="287"/>
      <c r="H2884" s="162"/>
      <c r="I2884" s="140"/>
      <c r="J2884" s="604"/>
      <c r="K2884" s="189"/>
      <c r="L2884" s="189"/>
      <c r="M2884" s="189"/>
      <c r="N2884" s="771"/>
    </row>
    <row r="2885" spans="1:14" ht="14.25" customHeight="1">
      <c r="A2885" s="253"/>
      <c r="B2885" s="270"/>
      <c r="C2885" s="86"/>
      <c r="D2885" s="309">
        <v>1</v>
      </c>
      <c r="E2885" s="178"/>
      <c r="F2885" s="225"/>
      <c r="G2885" s="287"/>
      <c r="H2885" s="162" t="s">
        <v>1761</v>
      </c>
      <c r="I2885" s="140"/>
      <c r="J2885" s="604"/>
      <c r="K2885" s="189"/>
      <c r="L2885" s="189"/>
      <c r="M2885" s="189"/>
      <c r="N2885" s="771"/>
    </row>
    <row r="2886" spans="1:14" ht="14.25" customHeight="1">
      <c r="A2886" s="253"/>
      <c r="B2886" s="270"/>
      <c r="C2886" s="86"/>
      <c r="E2886" s="178">
        <v>5</v>
      </c>
      <c r="F2886" s="225"/>
      <c r="G2886" s="287"/>
      <c r="H2886" s="162"/>
      <c r="I2886" s="139" t="s">
        <v>1770</v>
      </c>
      <c r="J2886" s="606">
        <v>1000</v>
      </c>
      <c r="K2886" s="188">
        <v>1200</v>
      </c>
      <c r="L2886" s="188">
        <v>2400</v>
      </c>
      <c r="M2886" s="188">
        <v>2400</v>
      </c>
      <c r="N2886" s="735">
        <f>M2886/L2886*100</f>
        <v>100</v>
      </c>
    </row>
    <row r="2887" spans="1:14" ht="13.5" customHeight="1">
      <c r="A2887" s="253"/>
      <c r="B2887" s="253"/>
      <c r="C2887" s="86"/>
      <c r="D2887" s="309"/>
      <c r="E2887" s="178"/>
      <c r="F2887" s="225"/>
      <c r="G2887" s="287"/>
      <c r="H2887" s="162"/>
      <c r="I2887" s="140"/>
      <c r="J2887" s="604"/>
      <c r="K2887" s="189"/>
      <c r="L2887" s="188"/>
      <c r="M2887" s="188"/>
      <c r="N2887" s="744"/>
    </row>
    <row r="2888" spans="1:14" s="107" customFormat="1" ht="14.25" customHeight="1">
      <c r="A2888" s="253"/>
      <c r="B2888" s="270"/>
      <c r="C2888" s="253"/>
      <c r="D2888" s="309"/>
      <c r="E2888" s="321"/>
      <c r="F2888" s="227"/>
      <c r="G2888" s="227"/>
      <c r="H2888" s="233"/>
      <c r="I2888" s="227" t="s">
        <v>1773</v>
      </c>
      <c r="J2888" s="611">
        <f>SUM(J2883:J2887)</f>
        <v>1000</v>
      </c>
      <c r="K2888" s="611">
        <f>SUM(K2883:K2887)</f>
        <v>1200</v>
      </c>
      <c r="L2888" s="611">
        <f>SUM(L2883:L2887)</f>
        <v>2400</v>
      </c>
      <c r="M2888" s="611">
        <f>SUM(M2883:M2887)</f>
        <v>2400</v>
      </c>
      <c r="N2888" s="736">
        <f>M2888/L2888*100</f>
        <v>100</v>
      </c>
    </row>
    <row r="2889" spans="1:14" ht="16.5" customHeight="1">
      <c r="A2889" s="253"/>
      <c r="B2889" s="270"/>
      <c r="C2889" s="86"/>
      <c r="D2889" s="321"/>
      <c r="E2889" s="178"/>
      <c r="F2889" s="225"/>
      <c r="G2889" s="287"/>
      <c r="H2889" s="162"/>
      <c r="I2889" s="140"/>
      <c r="J2889" s="604"/>
      <c r="K2889" s="189"/>
      <c r="L2889" s="189"/>
      <c r="M2889" s="189"/>
      <c r="N2889" s="771"/>
    </row>
    <row r="2890" spans="1:14" ht="15.75" customHeight="1">
      <c r="A2890" s="253">
        <v>12</v>
      </c>
      <c r="B2890" s="270"/>
      <c r="C2890" s="86">
        <v>2</v>
      </c>
      <c r="D2890" s="309"/>
      <c r="E2890" s="178"/>
      <c r="F2890" s="225" t="s">
        <v>1500</v>
      </c>
      <c r="G2890" s="287"/>
      <c r="H2890" s="162"/>
      <c r="I2890" s="140"/>
      <c r="J2890" s="604"/>
      <c r="K2890" s="189"/>
      <c r="L2890" s="189"/>
      <c r="M2890" s="189"/>
      <c r="N2890" s="771"/>
    </row>
    <row r="2891" spans="1:14" ht="15.75" customHeight="1">
      <c r="A2891" s="253"/>
      <c r="B2891" s="270"/>
      <c r="C2891" s="86"/>
      <c r="D2891" s="309"/>
      <c r="E2891" s="178"/>
      <c r="F2891" s="225" t="s">
        <v>1601</v>
      </c>
      <c r="G2891" s="287"/>
      <c r="H2891" s="162"/>
      <c r="I2891" s="140"/>
      <c r="J2891" s="604"/>
      <c r="K2891" s="189"/>
      <c r="L2891" s="189"/>
      <c r="M2891" s="189"/>
      <c r="N2891" s="771"/>
    </row>
    <row r="2892" spans="1:14" ht="15.75" customHeight="1">
      <c r="A2892" s="253"/>
      <c r="B2892" s="270"/>
      <c r="C2892" s="86"/>
      <c r="D2892" s="309">
        <v>1</v>
      </c>
      <c r="E2892" s="178"/>
      <c r="F2892" s="225"/>
      <c r="G2892" s="287"/>
      <c r="H2892" s="162" t="s">
        <v>1761</v>
      </c>
      <c r="I2892" s="140"/>
      <c r="J2892" s="604"/>
      <c r="K2892" s="189"/>
      <c r="L2892" s="189"/>
      <c r="M2892" s="189"/>
      <c r="N2892" s="771"/>
    </row>
    <row r="2893" spans="1:14" ht="15.75" customHeight="1">
      <c r="A2893" s="253"/>
      <c r="B2893" s="270"/>
      <c r="C2893" s="86"/>
      <c r="D2893" s="309"/>
      <c r="E2893" s="178">
        <v>5</v>
      </c>
      <c r="F2893" s="225"/>
      <c r="G2893" s="287"/>
      <c r="H2893" s="162"/>
      <c r="I2893" s="139" t="s">
        <v>1770</v>
      </c>
      <c r="J2893" s="606">
        <v>3613</v>
      </c>
      <c r="K2893" s="188"/>
      <c r="L2893" s="188">
        <v>3613</v>
      </c>
      <c r="M2893" s="188">
        <v>3613</v>
      </c>
      <c r="N2893" s="735">
        <f>M2893/L2893*100</f>
        <v>100</v>
      </c>
    </row>
    <row r="2894" spans="1:14" ht="10.5" customHeight="1">
      <c r="A2894" s="253"/>
      <c r="B2894" s="253"/>
      <c r="C2894" s="86"/>
      <c r="D2894" s="309"/>
      <c r="E2894" s="178"/>
      <c r="F2894" s="225"/>
      <c r="G2894" s="287"/>
      <c r="H2894" s="162"/>
      <c r="I2894" s="140"/>
      <c r="J2894" s="604"/>
      <c r="K2894" s="189"/>
      <c r="L2894" s="188"/>
      <c r="M2894" s="188"/>
      <c r="N2894" s="744"/>
    </row>
    <row r="2895" spans="1:14" s="107" customFormat="1" ht="15.75" customHeight="1">
      <c r="A2895" s="253"/>
      <c r="B2895" s="270"/>
      <c r="C2895" s="253"/>
      <c r="D2895" s="321"/>
      <c r="E2895" s="321"/>
      <c r="F2895" s="227"/>
      <c r="G2895" s="227"/>
      <c r="H2895" s="233"/>
      <c r="I2895" s="227" t="s">
        <v>1773</v>
      </c>
      <c r="J2895" s="611">
        <f>SUM(J2890:J2894)</f>
        <v>3613</v>
      </c>
      <c r="K2895" s="611">
        <f>SUM(K2890:K2894)</f>
        <v>0</v>
      </c>
      <c r="L2895" s="611">
        <f>SUM(L2890:L2894)</f>
        <v>3613</v>
      </c>
      <c r="M2895" s="611">
        <f>SUM(M2890:M2894)</f>
        <v>3613</v>
      </c>
      <c r="N2895" s="736">
        <f>M2895/L2895*100</f>
        <v>100</v>
      </c>
    </row>
    <row r="2896" spans="1:14" ht="7.5" customHeight="1">
      <c r="A2896" s="253"/>
      <c r="B2896" s="270"/>
      <c r="C2896" s="86"/>
      <c r="D2896" s="309"/>
      <c r="E2896" s="178"/>
      <c r="F2896" s="225"/>
      <c r="G2896" s="287"/>
      <c r="H2896" s="162"/>
      <c r="I2896" s="140"/>
      <c r="J2896" s="604"/>
      <c r="K2896" s="189"/>
      <c r="L2896" s="189"/>
      <c r="M2896" s="189"/>
      <c r="N2896" s="771"/>
    </row>
    <row r="2897" spans="1:14" ht="15.75" customHeight="1">
      <c r="A2897" s="253">
        <v>13</v>
      </c>
      <c r="B2897" s="270"/>
      <c r="C2897" s="86">
        <v>1</v>
      </c>
      <c r="D2897" s="309"/>
      <c r="E2897" s="178"/>
      <c r="F2897" s="225" t="s">
        <v>1652</v>
      </c>
      <c r="G2897" s="287"/>
      <c r="H2897" s="162"/>
      <c r="I2897" s="140"/>
      <c r="J2897" s="604"/>
      <c r="K2897" s="189"/>
      <c r="L2897" s="189"/>
      <c r="M2897" s="189"/>
      <c r="N2897" s="771"/>
    </row>
    <row r="2898" spans="1:14" ht="15.75" customHeight="1">
      <c r="A2898" s="253"/>
      <c r="B2898" s="270"/>
      <c r="C2898" s="86"/>
      <c r="D2898" s="309">
        <v>1</v>
      </c>
      <c r="E2898" s="178"/>
      <c r="F2898" s="225"/>
      <c r="G2898" s="287"/>
      <c r="H2898" s="162" t="s">
        <v>1761</v>
      </c>
      <c r="I2898" s="140"/>
      <c r="J2898" s="604"/>
      <c r="K2898" s="189"/>
      <c r="L2898" s="189"/>
      <c r="M2898" s="189"/>
      <c r="N2898" s="771"/>
    </row>
    <row r="2899" spans="1:14" ht="15.75" customHeight="1">
      <c r="A2899" s="253"/>
      <c r="B2899" s="270"/>
      <c r="C2899" s="86"/>
      <c r="D2899" s="309"/>
      <c r="E2899" s="178">
        <v>5</v>
      </c>
      <c r="F2899" s="225"/>
      <c r="G2899" s="287"/>
      <c r="H2899" s="162"/>
      <c r="I2899" s="139" t="s">
        <v>1770</v>
      </c>
      <c r="J2899" s="606">
        <v>3050</v>
      </c>
      <c r="K2899" s="188"/>
      <c r="L2899" s="188">
        <v>3050</v>
      </c>
      <c r="M2899" s="188">
        <v>3050</v>
      </c>
      <c r="N2899" s="735">
        <f>M2899/L2899*100</f>
        <v>100</v>
      </c>
    </row>
    <row r="2900" spans="1:14" ht="13.5" customHeight="1">
      <c r="A2900" s="253"/>
      <c r="B2900" s="253"/>
      <c r="C2900" s="86"/>
      <c r="D2900" s="309"/>
      <c r="E2900" s="178"/>
      <c r="F2900" s="225"/>
      <c r="G2900" s="287"/>
      <c r="H2900" s="162"/>
      <c r="I2900" s="140"/>
      <c r="J2900" s="604"/>
      <c r="K2900" s="189"/>
      <c r="L2900" s="188"/>
      <c r="M2900" s="188"/>
      <c r="N2900" s="744"/>
    </row>
    <row r="2901" spans="1:14" s="107" customFormat="1" ht="15.75" customHeight="1">
      <c r="A2901" s="253"/>
      <c r="B2901" s="270"/>
      <c r="C2901" s="253"/>
      <c r="D2901" s="321"/>
      <c r="E2901" s="321"/>
      <c r="F2901" s="227"/>
      <c r="G2901" s="227"/>
      <c r="H2901" s="233"/>
      <c r="I2901" s="227" t="s">
        <v>1773</v>
      </c>
      <c r="J2901" s="611">
        <f>SUM(J2896:J2900)</f>
        <v>3050</v>
      </c>
      <c r="K2901" s="611">
        <f>SUM(K2896:K2900)</f>
        <v>0</v>
      </c>
      <c r="L2901" s="611">
        <f>SUM(L2896:L2900)</f>
        <v>3050</v>
      </c>
      <c r="M2901" s="611">
        <f>SUM(M2896:M2900)</f>
        <v>3050</v>
      </c>
      <c r="N2901" s="736">
        <f>M2901/L2901*100</f>
        <v>100</v>
      </c>
    </row>
    <row r="2902" spans="1:14" ht="10.5" customHeight="1">
      <c r="A2902" s="253"/>
      <c r="B2902" s="270"/>
      <c r="C2902" s="86"/>
      <c r="D2902" s="309"/>
      <c r="E2902" s="178"/>
      <c r="F2902" s="225"/>
      <c r="G2902" s="287"/>
      <c r="H2902" s="162"/>
      <c r="I2902" s="140"/>
      <c r="J2902" s="604"/>
      <c r="K2902" s="189"/>
      <c r="L2902" s="189"/>
      <c r="M2902" s="189"/>
      <c r="N2902" s="771"/>
    </row>
    <row r="2903" spans="1:14" ht="18" customHeight="1">
      <c r="A2903" s="253">
        <v>14</v>
      </c>
      <c r="B2903" s="270"/>
      <c r="C2903" s="86">
        <v>2</v>
      </c>
      <c r="E2903" s="178"/>
      <c r="F2903" s="225" t="s">
        <v>1653</v>
      </c>
      <c r="G2903" s="287"/>
      <c r="H2903" s="162"/>
      <c r="I2903" s="140"/>
      <c r="J2903" s="604"/>
      <c r="K2903" s="189"/>
      <c r="L2903" s="189"/>
      <c r="M2903" s="189"/>
      <c r="N2903" s="771"/>
    </row>
    <row r="2904" spans="1:14" ht="15.75" customHeight="1">
      <c r="A2904" s="253"/>
      <c r="B2904" s="270"/>
      <c r="C2904" s="86"/>
      <c r="D2904" s="309">
        <v>1</v>
      </c>
      <c r="E2904" s="178"/>
      <c r="F2904" s="225"/>
      <c r="G2904" s="287"/>
      <c r="H2904" s="162" t="s">
        <v>1761</v>
      </c>
      <c r="I2904" s="140"/>
      <c r="J2904" s="604"/>
      <c r="K2904" s="189"/>
      <c r="L2904" s="189"/>
      <c r="M2904" s="189"/>
      <c r="N2904" s="771"/>
    </row>
    <row r="2905" spans="1:14" ht="15.75" customHeight="1">
      <c r="A2905" s="253"/>
      <c r="B2905" s="270"/>
      <c r="C2905" s="86"/>
      <c r="D2905" s="309"/>
      <c r="E2905" s="178">
        <v>5</v>
      </c>
      <c r="F2905" s="225"/>
      <c r="G2905" s="287"/>
      <c r="H2905" s="162"/>
      <c r="I2905" s="139" t="s">
        <v>1770</v>
      </c>
      <c r="J2905" s="606">
        <v>2000</v>
      </c>
      <c r="K2905" s="188"/>
      <c r="L2905" s="188">
        <v>2000</v>
      </c>
      <c r="M2905" s="188">
        <v>2000</v>
      </c>
      <c r="N2905" s="735">
        <f>M2905/L2905*100</f>
        <v>100</v>
      </c>
    </row>
    <row r="2906" spans="1:14" ht="13.5" customHeight="1">
      <c r="A2906" s="253"/>
      <c r="B2906" s="253"/>
      <c r="C2906" s="86"/>
      <c r="D2906" s="309"/>
      <c r="E2906" s="178"/>
      <c r="F2906" s="225"/>
      <c r="G2906" s="287"/>
      <c r="H2906" s="162"/>
      <c r="I2906" s="140"/>
      <c r="J2906" s="604"/>
      <c r="K2906" s="189"/>
      <c r="L2906" s="188"/>
      <c r="M2906" s="188"/>
      <c r="N2906" s="744"/>
    </row>
    <row r="2907" spans="1:14" s="107" customFormat="1" ht="15.75" customHeight="1">
      <c r="A2907" s="253"/>
      <c r="B2907" s="270"/>
      <c r="C2907" s="253"/>
      <c r="D2907" s="321"/>
      <c r="E2907" s="321"/>
      <c r="F2907" s="227"/>
      <c r="G2907" s="227"/>
      <c r="H2907" s="233"/>
      <c r="I2907" s="227" t="s">
        <v>1773</v>
      </c>
      <c r="J2907" s="611">
        <f>SUM(J2902:J2906)</f>
        <v>2000</v>
      </c>
      <c r="K2907" s="611">
        <f>SUM(K2902:K2906)</f>
        <v>0</v>
      </c>
      <c r="L2907" s="611">
        <f>SUM(L2902:L2906)</f>
        <v>2000</v>
      </c>
      <c r="M2907" s="611">
        <f>SUM(M2902:M2906)</f>
        <v>2000</v>
      </c>
      <c r="N2907" s="736">
        <f>M2907/L2907*100</f>
        <v>100</v>
      </c>
    </row>
    <row r="2908" spans="1:14" ht="13.5" customHeight="1">
      <c r="A2908" s="253"/>
      <c r="B2908" s="270"/>
      <c r="C2908" s="86"/>
      <c r="D2908" s="309"/>
      <c r="E2908" s="178"/>
      <c r="F2908" s="225"/>
      <c r="G2908" s="287"/>
      <c r="H2908" s="162"/>
      <c r="I2908" s="140"/>
      <c r="J2908" s="604"/>
      <c r="K2908" s="189"/>
      <c r="L2908" s="189"/>
      <c r="M2908" s="189"/>
      <c r="N2908" s="771"/>
    </row>
    <row r="2909" spans="1:14" ht="15.75" customHeight="1">
      <c r="A2909" s="253">
        <v>15</v>
      </c>
      <c r="B2909" s="270"/>
      <c r="C2909" s="86">
        <v>2</v>
      </c>
      <c r="D2909" s="309"/>
      <c r="E2909" s="178"/>
      <c r="F2909" s="225" t="s">
        <v>1896</v>
      </c>
      <c r="G2909" s="287"/>
      <c r="H2909" s="162"/>
      <c r="I2909" s="140"/>
      <c r="J2909" s="604"/>
      <c r="K2909" s="189"/>
      <c r="L2909" s="189"/>
      <c r="M2909" s="189"/>
      <c r="N2909" s="771"/>
    </row>
    <row r="2910" spans="1:14" ht="15.75" customHeight="1">
      <c r="A2910" s="253"/>
      <c r="B2910" s="270"/>
      <c r="C2910" s="86"/>
      <c r="D2910" s="309">
        <v>2</v>
      </c>
      <c r="E2910" s="178"/>
      <c r="F2910" s="225"/>
      <c r="G2910" s="287"/>
      <c r="H2910" s="162" t="s">
        <v>1771</v>
      </c>
      <c r="I2910" s="140"/>
      <c r="J2910" s="604"/>
      <c r="K2910" s="189"/>
      <c r="L2910" s="189"/>
      <c r="M2910" s="189"/>
      <c r="N2910" s="771"/>
    </row>
    <row r="2911" spans="1:14" ht="15.75" customHeight="1">
      <c r="A2911" s="253"/>
      <c r="B2911" s="270"/>
      <c r="C2911" s="86"/>
      <c r="D2911" s="309"/>
      <c r="E2911" s="178">
        <v>3</v>
      </c>
      <c r="F2911" s="225"/>
      <c r="G2911" s="287"/>
      <c r="H2911" s="162"/>
      <c r="I2911" s="139" t="s">
        <v>1894</v>
      </c>
      <c r="J2911" s="606">
        <v>20000</v>
      </c>
      <c r="K2911" s="188">
        <v>7000</v>
      </c>
      <c r="L2911" s="188">
        <v>27000</v>
      </c>
      <c r="M2911" s="188">
        <v>16600</v>
      </c>
      <c r="N2911" s="735">
        <f>M2911/L2911*100</f>
        <v>61.48148148148148</v>
      </c>
    </row>
    <row r="2912" spans="1:14" ht="15" customHeight="1">
      <c r="A2912" s="253"/>
      <c r="B2912" s="253"/>
      <c r="C2912" s="86"/>
      <c r="D2912" s="309"/>
      <c r="E2912" s="178"/>
      <c r="F2912" s="225"/>
      <c r="G2912" s="287"/>
      <c r="H2912" s="162"/>
      <c r="I2912" s="140"/>
      <c r="J2912" s="604"/>
      <c r="K2912" s="189"/>
      <c r="L2912" s="188"/>
      <c r="M2912" s="188"/>
      <c r="N2912" s="744"/>
    </row>
    <row r="2913" spans="1:14" s="107" customFormat="1" ht="18" customHeight="1">
      <c r="A2913" s="253"/>
      <c r="B2913" s="270"/>
      <c r="C2913" s="253"/>
      <c r="D2913" s="321"/>
      <c r="E2913" s="321"/>
      <c r="F2913" s="227"/>
      <c r="G2913" s="227"/>
      <c r="H2913" s="233"/>
      <c r="I2913" s="227" t="s">
        <v>1773</v>
      </c>
      <c r="J2913" s="611">
        <f>SUM(J2908:J2912)</f>
        <v>20000</v>
      </c>
      <c r="K2913" s="611">
        <f>SUM(K2908:K2912)</f>
        <v>7000</v>
      </c>
      <c r="L2913" s="611">
        <f>SUM(L2908:L2912)</f>
        <v>27000</v>
      </c>
      <c r="M2913" s="611">
        <f>SUM(M2908:M2912)</f>
        <v>16600</v>
      </c>
      <c r="N2913" s="736">
        <f>M2913/L2913*100</f>
        <v>61.48148148148148</v>
      </c>
    </row>
    <row r="2914" spans="1:14" ht="15" customHeight="1">
      <c r="A2914" s="253"/>
      <c r="B2914" s="270"/>
      <c r="C2914" s="86"/>
      <c r="D2914" s="309"/>
      <c r="E2914" s="178"/>
      <c r="F2914" s="225"/>
      <c r="G2914" s="287"/>
      <c r="H2914" s="162"/>
      <c r="I2914" s="140"/>
      <c r="J2914" s="604"/>
      <c r="K2914" s="189"/>
      <c r="L2914" s="189"/>
      <c r="M2914" s="189"/>
      <c r="N2914" s="771"/>
    </row>
    <row r="2915" spans="1:14" ht="15" customHeight="1">
      <c r="A2915" s="253">
        <v>16</v>
      </c>
      <c r="B2915" s="270"/>
      <c r="C2915" s="86">
        <v>1</v>
      </c>
      <c r="D2915" s="309"/>
      <c r="E2915" s="178"/>
      <c r="F2915" s="225" t="s">
        <v>1914</v>
      </c>
      <c r="G2915" s="287"/>
      <c r="H2915" s="162"/>
      <c r="I2915" s="140"/>
      <c r="J2915" s="604"/>
      <c r="K2915" s="189"/>
      <c r="L2915" s="189"/>
      <c r="M2915" s="189"/>
      <c r="N2915" s="771"/>
    </row>
    <row r="2916" spans="1:14" ht="15" customHeight="1">
      <c r="A2916" s="253"/>
      <c r="B2916" s="270"/>
      <c r="C2916" s="86"/>
      <c r="D2916" s="309">
        <v>1</v>
      </c>
      <c r="E2916" s="178"/>
      <c r="F2916" s="225"/>
      <c r="G2916" s="287"/>
      <c r="H2916" s="162" t="s">
        <v>1761</v>
      </c>
      <c r="I2916" s="140"/>
      <c r="J2916" s="604"/>
      <c r="K2916" s="189"/>
      <c r="L2916" s="189"/>
      <c r="M2916" s="189"/>
      <c r="N2916" s="771"/>
    </row>
    <row r="2917" spans="1:14" ht="15" customHeight="1">
      <c r="A2917" s="253"/>
      <c r="B2917" s="270"/>
      <c r="C2917" s="86"/>
      <c r="D2917" s="309"/>
      <c r="E2917" s="178">
        <v>5</v>
      </c>
      <c r="F2917" s="225"/>
      <c r="G2917" s="287"/>
      <c r="H2917" s="162"/>
      <c r="I2917" s="139" t="s">
        <v>1770</v>
      </c>
      <c r="J2917" s="606">
        <v>74</v>
      </c>
      <c r="K2917" s="188"/>
      <c r="L2917" s="188">
        <v>74</v>
      </c>
      <c r="M2917" s="188">
        <v>36</v>
      </c>
      <c r="N2917" s="735">
        <f>M2917/L2917*100</f>
        <v>48.64864864864865</v>
      </c>
    </row>
    <row r="2918" spans="1:14" ht="9.75" customHeight="1">
      <c r="A2918" s="253"/>
      <c r="B2918" s="253"/>
      <c r="C2918" s="86"/>
      <c r="D2918" s="309"/>
      <c r="E2918" s="178"/>
      <c r="F2918" s="225"/>
      <c r="G2918" s="287"/>
      <c r="H2918" s="162"/>
      <c r="I2918" s="140"/>
      <c r="J2918" s="604"/>
      <c r="K2918" s="189"/>
      <c r="L2918" s="188"/>
      <c r="M2918" s="188"/>
      <c r="N2918" s="744"/>
    </row>
    <row r="2919" spans="1:14" s="107" customFormat="1" ht="15" customHeight="1">
      <c r="A2919" s="253"/>
      <c r="B2919" s="270"/>
      <c r="C2919" s="253"/>
      <c r="D2919" s="321"/>
      <c r="E2919" s="321"/>
      <c r="F2919" s="227"/>
      <c r="G2919" s="227"/>
      <c r="H2919" s="233"/>
      <c r="I2919" s="227" t="s">
        <v>1773</v>
      </c>
      <c r="J2919" s="611">
        <f>SUM(J2917:J2918)</f>
        <v>74</v>
      </c>
      <c r="K2919" s="611">
        <f>SUM(K2917:K2918)</f>
        <v>0</v>
      </c>
      <c r="L2919" s="611">
        <f>SUM(L2917:L2918)</f>
        <v>74</v>
      </c>
      <c r="M2919" s="611">
        <f>SUM(M2917:M2918)</f>
        <v>36</v>
      </c>
      <c r="N2919" s="736">
        <f>M2919/L2919*100</f>
        <v>48.64864864864865</v>
      </c>
    </row>
    <row r="2920" spans="1:14" ht="15.75" customHeight="1">
      <c r="A2920" s="253"/>
      <c r="B2920" s="270"/>
      <c r="C2920" s="86"/>
      <c r="D2920" s="309"/>
      <c r="E2920" s="178"/>
      <c r="F2920" s="225"/>
      <c r="G2920" s="287"/>
      <c r="H2920" s="162"/>
      <c r="I2920" s="140"/>
      <c r="J2920" s="604"/>
      <c r="K2920" s="189"/>
      <c r="L2920" s="189"/>
      <c r="M2920" s="189"/>
      <c r="N2920" s="771"/>
    </row>
    <row r="2921" spans="1:14" ht="15" customHeight="1">
      <c r="A2921" s="253">
        <v>17</v>
      </c>
      <c r="B2921" s="270"/>
      <c r="C2921" s="86">
        <v>2</v>
      </c>
      <c r="D2921" s="309"/>
      <c r="E2921" s="178"/>
      <c r="F2921" s="225" t="s">
        <v>479</v>
      </c>
      <c r="G2921" s="287"/>
      <c r="H2921" s="162"/>
      <c r="I2921" s="140"/>
      <c r="J2921" s="604"/>
      <c r="K2921" s="189"/>
      <c r="L2921" s="189"/>
      <c r="M2921" s="189"/>
      <c r="N2921" s="771"/>
    </row>
    <row r="2922" spans="1:14" ht="15" customHeight="1">
      <c r="A2922" s="253"/>
      <c r="B2922" s="270"/>
      <c r="C2922" s="86"/>
      <c r="D2922" s="309">
        <v>1</v>
      </c>
      <c r="E2922" s="178"/>
      <c r="F2922" s="225"/>
      <c r="G2922" s="287"/>
      <c r="H2922" s="162" t="s">
        <v>1761</v>
      </c>
      <c r="I2922" s="140"/>
      <c r="J2922" s="604"/>
      <c r="K2922" s="189"/>
      <c r="L2922" s="189"/>
      <c r="M2922" s="189"/>
      <c r="N2922" s="771"/>
    </row>
    <row r="2923" spans="1:14" ht="15" customHeight="1">
      <c r="A2923" s="253"/>
      <c r="B2923" s="270"/>
      <c r="C2923" s="86"/>
      <c r="D2923" s="309"/>
      <c r="E2923" s="178">
        <v>5</v>
      </c>
      <c r="F2923" s="225"/>
      <c r="G2923" s="287"/>
      <c r="H2923" s="162"/>
      <c r="I2923" s="139" t="s">
        <v>1770</v>
      </c>
      <c r="J2923" s="606">
        <v>3000</v>
      </c>
      <c r="K2923" s="188"/>
      <c r="L2923" s="188">
        <v>3000</v>
      </c>
      <c r="M2923" s="188">
        <v>3000</v>
      </c>
      <c r="N2923" s="735">
        <f>M2923/L2923*100</f>
        <v>100</v>
      </c>
    </row>
    <row r="2924" spans="1:14" ht="6.75" customHeight="1">
      <c r="A2924" s="253"/>
      <c r="B2924" s="253"/>
      <c r="C2924" s="86"/>
      <c r="D2924" s="309"/>
      <c r="E2924" s="178"/>
      <c r="F2924" s="225"/>
      <c r="G2924" s="287"/>
      <c r="H2924" s="162"/>
      <c r="I2924" s="140"/>
      <c r="J2924" s="604"/>
      <c r="K2924" s="189"/>
      <c r="L2924" s="188"/>
      <c r="M2924" s="188"/>
      <c r="N2924" s="744"/>
    </row>
    <row r="2925" spans="1:14" s="107" customFormat="1" ht="15" customHeight="1">
      <c r="A2925" s="253"/>
      <c r="B2925" s="270"/>
      <c r="C2925" s="253"/>
      <c r="D2925" s="321"/>
      <c r="E2925" s="321"/>
      <c r="F2925" s="227"/>
      <c r="G2925" s="227"/>
      <c r="H2925" s="233"/>
      <c r="I2925" s="227" t="s">
        <v>1773</v>
      </c>
      <c r="J2925" s="611">
        <f>SUM(J2923:J2924)</f>
        <v>3000</v>
      </c>
      <c r="K2925" s="611">
        <f>SUM(K2923:K2924)</f>
        <v>0</v>
      </c>
      <c r="L2925" s="611">
        <f>SUM(L2923:L2924)</f>
        <v>3000</v>
      </c>
      <c r="M2925" s="611">
        <f>SUM(M2923:M2924)</f>
        <v>3000</v>
      </c>
      <c r="N2925" s="736">
        <f>M2925/L2925*100</f>
        <v>100</v>
      </c>
    </row>
    <row r="2926" spans="1:14" ht="6" customHeight="1">
      <c r="A2926" s="253"/>
      <c r="B2926" s="270"/>
      <c r="C2926" s="86"/>
      <c r="D2926" s="309"/>
      <c r="E2926" s="178"/>
      <c r="F2926" s="225"/>
      <c r="G2926" s="287"/>
      <c r="H2926" s="162"/>
      <c r="I2926" s="140"/>
      <c r="J2926" s="604"/>
      <c r="K2926" s="189"/>
      <c r="L2926" s="189"/>
      <c r="M2926" s="189"/>
      <c r="N2926" s="771"/>
    </row>
    <row r="2927" spans="1:14" ht="15" customHeight="1">
      <c r="A2927" s="253">
        <v>18</v>
      </c>
      <c r="B2927" s="270"/>
      <c r="C2927" s="86">
        <v>2</v>
      </c>
      <c r="D2927" s="309"/>
      <c r="E2927" s="178"/>
      <c r="F2927" s="225" t="s">
        <v>1934</v>
      </c>
      <c r="G2927" s="287"/>
      <c r="H2927" s="162"/>
      <c r="I2927" s="140"/>
      <c r="J2927" s="604"/>
      <c r="K2927" s="189"/>
      <c r="L2927" s="189"/>
      <c r="M2927" s="189"/>
      <c r="N2927" s="771"/>
    </row>
    <row r="2928" spans="1:14" ht="15" customHeight="1">
      <c r="A2928" s="253"/>
      <c r="B2928" s="270"/>
      <c r="C2928" s="86"/>
      <c r="D2928" s="309">
        <v>1</v>
      </c>
      <c r="E2928" s="178"/>
      <c r="F2928" s="225"/>
      <c r="G2928" s="287"/>
      <c r="H2928" s="162" t="s">
        <v>1761</v>
      </c>
      <c r="I2928" s="140"/>
      <c r="J2928" s="604"/>
      <c r="K2928" s="189"/>
      <c r="L2928" s="189"/>
      <c r="M2928" s="189"/>
      <c r="N2928" s="771"/>
    </row>
    <row r="2929" spans="1:14" ht="15" customHeight="1">
      <c r="A2929" s="253"/>
      <c r="B2929" s="270"/>
      <c r="C2929" s="86"/>
      <c r="D2929" s="309"/>
      <c r="E2929" s="178">
        <v>5</v>
      </c>
      <c r="F2929" s="225"/>
      <c r="G2929" s="287"/>
      <c r="H2929" s="162"/>
      <c r="I2929" s="139" t="s">
        <v>1770</v>
      </c>
      <c r="J2929" s="606">
        <v>3924</v>
      </c>
      <c r="K2929" s="188"/>
      <c r="L2929" s="188">
        <v>3924</v>
      </c>
      <c r="M2929" s="188">
        <v>3924</v>
      </c>
      <c r="N2929" s="735">
        <f>M2929/L2929*100</f>
        <v>100</v>
      </c>
    </row>
    <row r="2930" spans="1:14" ht="8.25" customHeight="1">
      <c r="A2930" s="253"/>
      <c r="B2930" s="253"/>
      <c r="C2930" s="86"/>
      <c r="D2930" s="309"/>
      <c r="E2930" s="178"/>
      <c r="F2930" s="225"/>
      <c r="G2930" s="287"/>
      <c r="H2930" s="162"/>
      <c r="I2930" s="140"/>
      <c r="J2930" s="604"/>
      <c r="K2930" s="189"/>
      <c r="L2930" s="188"/>
      <c r="M2930" s="188"/>
      <c r="N2930" s="744"/>
    </row>
    <row r="2931" spans="1:14" s="107" customFormat="1" ht="15" customHeight="1">
      <c r="A2931" s="253"/>
      <c r="B2931" s="270"/>
      <c r="C2931" s="253"/>
      <c r="D2931" s="321"/>
      <c r="E2931" s="321"/>
      <c r="F2931" s="227"/>
      <c r="G2931" s="227"/>
      <c r="H2931" s="233"/>
      <c r="I2931" s="227" t="s">
        <v>1773</v>
      </c>
      <c r="J2931" s="611">
        <f>SUM(J2929:J2930)</f>
        <v>3924</v>
      </c>
      <c r="K2931" s="611">
        <f>SUM(K2929:K2930)</f>
        <v>0</v>
      </c>
      <c r="L2931" s="611">
        <f>SUM(L2929:L2930)</f>
        <v>3924</v>
      </c>
      <c r="M2931" s="611">
        <f>SUM(M2929:M2930)</f>
        <v>3924</v>
      </c>
      <c r="N2931" s="736">
        <f>M2931/L2931*100</f>
        <v>100</v>
      </c>
    </row>
    <row r="2932" spans="1:14" ht="11.25" customHeight="1">
      <c r="A2932" s="253"/>
      <c r="B2932" s="270"/>
      <c r="C2932" s="86"/>
      <c r="D2932" s="309"/>
      <c r="E2932" s="178"/>
      <c r="F2932" s="225"/>
      <c r="G2932" s="287"/>
      <c r="H2932" s="162"/>
      <c r="I2932" s="140"/>
      <c r="J2932" s="604"/>
      <c r="K2932" s="189"/>
      <c r="L2932" s="189"/>
      <c r="M2932" s="189"/>
      <c r="N2932" s="771"/>
    </row>
    <row r="2933" spans="1:14" ht="15.75" customHeight="1">
      <c r="A2933" s="253">
        <v>19</v>
      </c>
      <c r="B2933" s="270"/>
      <c r="C2933" s="86">
        <v>2</v>
      </c>
      <c r="D2933" s="309"/>
      <c r="E2933" s="178"/>
      <c r="F2933" s="225" t="s">
        <v>1857</v>
      </c>
      <c r="G2933" s="287"/>
      <c r="H2933" s="162"/>
      <c r="I2933" s="140"/>
      <c r="J2933" s="604"/>
      <c r="K2933" s="189"/>
      <c r="L2933" s="189"/>
      <c r="M2933" s="189"/>
      <c r="N2933" s="771"/>
    </row>
    <row r="2934" spans="1:14" ht="15.75" customHeight="1">
      <c r="A2934" s="253"/>
      <c r="B2934" s="270"/>
      <c r="C2934" s="86"/>
      <c r="D2934" s="309">
        <v>2</v>
      </c>
      <c r="E2934" s="178"/>
      <c r="F2934" s="225"/>
      <c r="G2934" s="287"/>
      <c r="H2934" s="162" t="s">
        <v>1771</v>
      </c>
      <c r="I2934" s="140"/>
      <c r="J2934" s="604"/>
      <c r="K2934" s="189"/>
      <c r="L2934" s="189"/>
      <c r="M2934" s="189"/>
      <c r="N2934" s="771"/>
    </row>
    <row r="2935" spans="1:14" ht="15.75" customHeight="1">
      <c r="A2935" s="253"/>
      <c r="B2935" s="270"/>
      <c r="C2935" s="86"/>
      <c r="E2935" s="178">
        <v>3</v>
      </c>
      <c r="F2935" s="225"/>
      <c r="G2935" s="287"/>
      <c r="H2935" s="162"/>
      <c r="I2935" s="139" t="s">
        <v>1894</v>
      </c>
      <c r="J2935" s="606">
        <v>51900</v>
      </c>
      <c r="L2935" s="188">
        <v>51900</v>
      </c>
      <c r="M2935" s="188">
        <v>51900</v>
      </c>
      <c r="N2935" s="735">
        <f>M2935/L2935*100</f>
        <v>100</v>
      </c>
    </row>
    <row r="2936" spans="1:14" ht="6" customHeight="1">
      <c r="A2936" s="253"/>
      <c r="B2936" s="253"/>
      <c r="C2936" s="86"/>
      <c r="D2936" s="309"/>
      <c r="E2936" s="178"/>
      <c r="F2936" s="225"/>
      <c r="G2936" s="287"/>
      <c r="H2936" s="162"/>
      <c r="I2936" s="140"/>
      <c r="J2936" s="604"/>
      <c r="K2936" s="189"/>
      <c r="L2936" s="188"/>
      <c r="M2936" s="188"/>
      <c r="N2936" s="744"/>
    </row>
    <row r="2937" spans="1:14" s="107" customFormat="1" ht="15.75" customHeight="1">
      <c r="A2937" s="253"/>
      <c r="B2937" s="270"/>
      <c r="C2937" s="253"/>
      <c r="D2937" s="321"/>
      <c r="E2937" s="321"/>
      <c r="F2937" s="227"/>
      <c r="G2937" s="227"/>
      <c r="H2937" s="233"/>
      <c r="I2937" s="227" t="s">
        <v>1773</v>
      </c>
      <c r="J2937" s="611">
        <f>SUM(J2935:J2936)</f>
        <v>51900</v>
      </c>
      <c r="K2937" s="611">
        <f>SUM(K2935:K2936)</f>
        <v>0</v>
      </c>
      <c r="L2937" s="611">
        <f>SUM(L2935:L2936)</f>
        <v>51900</v>
      </c>
      <c r="M2937" s="611">
        <f>SUM(M2935:M2936)</f>
        <v>51900</v>
      </c>
      <c r="N2937" s="736">
        <f>M2937/L2937*100</f>
        <v>100</v>
      </c>
    </row>
    <row r="2938" spans="1:14" ht="6.75" customHeight="1">
      <c r="A2938" s="253"/>
      <c r="B2938" s="270"/>
      <c r="C2938" s="86"/>
      <c r="D2938" s="309"/>
      <c r="E2938" s="178"/>
      <c r="F2938" s="225"/>
      <c r="G2938" s="287"/>
      <c r="H2938" s="162"/>
      <c r="I2938" s="140"/>
      <c r="J2938" s="604"/>
      <c r="K2938" s="189"/>
      <c r="L2938" s="189"/>
      <c r="M2938" s="189"/>
      <c r="N2938" s="771"/>
    </row>
    <row r="2939" spans="1:14" ht="16.5" customHeight="1">
      <c r="A2939" s="253">
        <v>20</v>
      </c>
      <c r="B2939" s="270"/>
      <c r="C2939" s="86">
        <v>2</v>
      </c>
      <c r="D2939" s="309"/>
      <c r="E2939" s="178"/>
      <c r="F2939" s="225" t="s">
        <v>491</v>
      </c>
      <c r="G2939" s="287"/>
      <c r="H2939" s="162"/>
      <c r="I2939" s="140"/>
      <c r="J2939" s="604"/>
      <c r="K2939" s="189"/>
      <c r="L2939" s="189"/>
      <c r="M2939" s="189"/>
      <c r="N2939" s="771"/>
    </row>
    <row r="2940" spans="1:14" ht="16.5" customHeight="1">
      <c r="A2940" s="253"/>
      <c r="B2940" s="270"/>
      <c r="C2940" s="86"/>
      <c r="D2940" s="309">
        <v>1</v>
      </c>
      <c r="E2940" s="178"/>
      <c r="F2940" s="225"/>
      <c r="G2940" s="287"/>
      <c r="H2940" s="162" t="s">
        <v>1761</v>
      </c>
      <c r="I2940" s="140"/>
      <c r="J2940" s="604"/>
      <c r="K2940" s="189"/>
      <c r="L2940" s="189"/>
      <c r="M2940" s="189"/>
      <c r="N2940" s="771"/>
    </row>
    <row r="2941" spans="1:14" ht="16.5" customHeight="1">
      <c r="A2941" s="253"/>
      <c r="B2941" s="270"/>
      <c r="C2941" s="86"/>
      <c r="D2941" s="309"/>
      <c r="E2941" s="178">
        <v>5</v>
      </c>
      <c r="F2941" s="225"/>
      <c r="G2941" s="287"/>
      <c r="H2941" s="162"/>
      <c r="I2941" s="139" t="s">
        <v>1770</v>
      </c>
      <c r="J2941" s="606">
        <v>33000</v>
      </c>
      <c r="K2941" s="188"/>
      <c r="L2941" s="188">
        <v>33000</v>
      </c>
      <c r="M2941" s="188">
        <v>33000</v>
      </c>
      <c r="N2941" s="735">
        <f>M2941/L2941*100</f>
        <v>100</v>
      </c>
    </row>
    <row r="2942" spans="1:14" ht="5.25" customHeight="1">
      <c r="A2942" s="253"/>
      <c r="B2942" s="253"/>
      <c r="C2942" s="86"/>
      <c r="D2942" s="309"/>
      <c r="E2942" s="178"/>
      <c r="F2942" s="225"/>
      <c r="G2942" s="287"/>
      <c r="H2942" s="162"/>
      <c r="I2942" s="140"/>
      <c r="J2942" s="604"/>
      <c r="K2942" s="189"/>
      <c r="L2942" s="188"/>
      <c r="M2942" s="188"/>
      <c r="N2942" s="744"/>
    </row>
    <row r="2943" spans="1:14" s="107" customFormat="1" ht="16.5" customHeight="1">
      <c r="A2943" s="253"/>
      <c r="B2943" s="270"/>
      <c r="C2943" s="253"/>
      <c r="D2943" s="321"/>
      <c r="E2943" s="321"/>
      <c r="F2943" s="227"/>
      <c r="G2943" s="227"/>
      <c r="H2943" s="233"/>
      <c r="I2943" s="227" t="s">
        <v>1773</v>
      </c>
      <c r="J2943" s="611">
        <f>SUM(J2941:J2942)</f>
        <v>33000</v>
      </c>
      <c r="K2943" s="611">
        <f>SUM(K2941:K2942)</f>
        <v>0</v>
      </c>
      <c r="L2943" s="611">
        <f>SUM(L2941:L2942)</f>
        <v>33000</v>
      </c>
      <c r="M2943" s="611">
        <f>SUM(M2941:M2942)</f>
        <v>33000</v>
      </c>
      <c r="N2943" s="736">
        <f>M2943/L2943*100</f>
        <v>100</v>
      </c>
    </row>
    <row r="2944" spans="1:14" ht="6" customHeight="1">
      <c r="A2944" s="253"/>
      <c r="B2944" s="270"/>
      <c r="C2944" s="86"/>
      <c r="D2944" s="309"/>
      <c r="E2944" s="178"/>
      <c r="F2944" s="225"/>
      <c r="G2944" s="287"/>
      <c r="H2944" s="162"/>
      <c r="I2944" s="140"/>
      <c r="J2944" s="604"/>
      <c r="K2944" s="189"/>
      <c r="L2944" s="189"/>
      <c r="M2944" s="189"/>
      <c r="N2944" s="771"/>
    </row>
    <row r="2945" spans="1:14" ht="15.75" customHeight="1">
      <c r="A2945" s="253">
        <v>21</v>
      </c>
      <c r="B2945" s="270"/>
      <c r="C2945" s="86">
        <v>2</v>
      </c>
      <c r="D2945" s="309"/>
      <c r="E2945" s="178"/>
      <c r="F2945" s="225" t="s">
        <v>480</v>
      </c>
      <c r="G2945" s="287"/>
      <c r="H2945" s="162"/>
      <c r="I2945" s="140"/>
      <c r="J2945" s="604"/>
      <c r="K2945" s="189"/>
      <c r="L2945" s="189"/>
      <c r="M2945" s="189"/>
      <c r="N2945" s="771"/>
    </row>
    <row r="2946" spans="1:14" ht="15.75" customHeight="1">
      <c r="A2946" s="253"/>
      <c r="B2946" s="270"/>
      <c r="C2946" s="86"/>
      <c r="D2946" s="309">
        <v>2</v>
      </c>
      <c r="E2946" s="178"/>
      <c r="F2946" s="225"/>
      <c r="G2946" s="287"/>
      <c r="H2946" s="162" t="s">
        <v>1771</v>
      </c>
      <c r="I2946" s="140"/>
      <c r="J2946" s="604"/>
      <c r="K2946" s="189"/>
      <c r="L2946" s="189"/>
      <c r="M2946" s="189"/>
      <c r="N2946" s="771"/>
    </row>
    <row r="2947" spans="1:14" ht="15.75" customHeight="1">
      <c r="A2947" s="253"/>
      <c r="B2947" s="270"/>
      <c r="C2947" s="86"/>
      <c r="D2947" s="309"/>
      <c r="E2947" s="178">
        <v>3</v>
      </c>
      <c r="F2947" s="225"/>
      <c r="G2947" s="287"/>
      <c r="H2947" s="162"/>
      <c r="I2947" s="139" t="s">
        <v>1894</v>
      </c>
      <c r="J2947" s="606">
        <v>30000</v>
      </c>
      <c r="L2947" s="188">
        <v>17771</v>
      </c>
      <c r="M2947" s="188">
        <v>17771</v>
      </c>
      <c r="N2947" s="735">
        <f>M2947/L2947*100</f>
        <v>100</v>
      </c>
    </row>
    <row r="2948" spans="1:14" ht="10.5" customHeight="1">
      <c r="A2948" s="253"/>
      <c r="B2948" s="253"/>
      <c r="C2948" s="86"/>
      <c r="D2948" s="309"/>
      <c r="E2948" s="178"/>
      <c r="F2948" s="225"/>
      <c r="G2948" s="287"/>
      <c r="H2948" s="162"/>
      <c r="I2948" s="140"/>
      <c r="J2948" s="604"/>
      <c r="K2948" s="189"/>
      <c r="L2948" s="188"/>
      <c r="M2948" s="188"/>
      <c r="N2948" s="744"/>
    </row>
    <row r="2949" spans="1:14" s="107" customFormat="1" ht="15.75" customHeight="1">
      <c r="A2949" s="253"/>
      <c r="B2949" s="270"/>
      <c r="C2949" s="253"/>
      <c r="D2949" s="321"/>
      <c r="E2949" s="321"/>
      <c r="F2949" s="227"/>
      <c r="G2949" s="227"/>
      <c r="H2949" s="233"/>
      <c r="I2949" s="227" t="s">
        <v>1773</v>
      </c>
      <c r="J2949" s="611">
        <f>SUM(J2947:J2948)</f>
        <v>30000</v>
      </c>
      <c r="K2949" s="611">
        <f>SUM(K2947:K2948)</f>
        <v>0</v>
      </c>
      <c r="L2949" s="611">
        <f>SUM(L2947:L2948)</f>
        <v>17771</v>
      </c>
      <c r="M2949" s="611">
        <f>SUM(M2947:M2948)</f>
        <v>17771</v>
      </c>
      <c r="N2949" s="736">
        <f>M2949/L2949*100</f>
        <v>100</v>
      </c>
    </row>
    <row r="2950" spans="1:14" ht="7.5" customHeight="1">
      <c r="A2950" s="253"/>
      <c r="B2950" s="270"/>
      <c r="C2950" s="86"/>
      <c r="D2950" s="309"/>
      <c r="E2950" s="178"/>
      <c r="F2950" s="225"/>
      <c r="G2950" s="287"/>
      <c r="H2950" s="162"/>
      <c r="I2950" s="140"/>
      <c r="J2950" s="604"/>
      <c r="K2950" s="189"/>
      <c r="L2950" s="189"/>
      <c r="M2950" s="189"/>
      <c r="N2950" s="771"/>
    </row>
    <row r="2951" spans="1:14" ht="15.75" customHeight="1">
      <c r="A2951" s="253">
        <v>22</v>
      </c>
      <c r="B2951" s="270"/>
      <c r="C2951" s="86">
        <v>2</v>
      </c>
      <c r="D2951" s="321"/>
      <c r="E2951" s="178"/>
      <c r="F2951" s="225" t="s">
        <v>481</v>
      </c>
      <c r="G2951" s="287"/>
      <c r="H2951" s="162"/>
      <c r="I2951" s="140"/>
      <c r="J2951" s="604"/>
      <c r="K2951" s="189"/>
      <c r="L2951" s="189"/>
      <c r="M2951" s="189"/>
      <c r="N2951" s="771"/>
    </row>
    <row r="2952" spans="1:14" ht="15.75" customHeight="1">
      <c r="A2952" s="253"/>
      <c r="B2952" s="270"/>
      <c r="C2952" s="86"/>
      <c r="D2952" s="309">
        <v>2</v>
      </c>
      <c r="E2952" s="178"/>
      <c r="F2952" s="225"/>
      <c r="G2952" s="287"/>
      <c r="H2952" s="162" t="s">
        <v>1771</v>
      </c>
      <c r="I2952" s="140"/>
      <c r="J2952" s="604"/>
      <c r="K2952" s="189"/>
      <c r="L2952" s="189"/>
      <c r="M2952" s="189"/>
      <c r="N2952" s="771"/>
    </row>
    <row r="2953" spans="1:14" ht="15.75" customHeight="1">
      <c r="A2953" s="253"/>
      <c r="B2953" s="270"/>
      <c r="C2953" s="86"/>
      <c r="D2953" s="309"/>
      <c r="E2953" s="178">
        <v>3</v>
      </c>
      <c r="F2953" s="225"/>
      <c r="G2953" s="287"/>
      <c r="H2953" s="162"/>
      <c r="I2953" s="139" t="s">
        <v>1894</v>
      </c>
      <c r="J2953" s="606">
        <v>5000</v>
      </c>
      <c r="L2953" s="188">
        <v>5000</v>
      </c>
      <c r="M2953" s="188">
        <v>5000</v>
      </c>
      <c r="N2953" s="735">
        <f>M2953/L2953*100</f>
        <v>100</v>
      </c>
    </row>
    <row r="2954" spans="1:14" ht="6.75" customHeight="1">
      <c r="A2954" s="253"/>
      <c r="B2954" s="253"/>
      <c r="C2954" s="86"/>
      <c r="D2954" s="309"/>
      <c r="E2954" s="178"/>
      <c r="F2954" s="225"/>
      <c r="G2954" s="287"/>
      <c r="H2954" s="162"/>
      <c r="I2954" s="140"/>
      <c r="J2954" s="604"/>
      <c r="K2954" s="189"/>
      <c r="L2954" s="188"/>
      <c r="M2954" s="188"/>
      <c r="N2954" s="744"/>
    </row>
    <row r="2955" spans="1:14" s="107" customFormat="1" ht="15.75" customHeight="1">
      <c r="A2955" s="253"/>
      <c r="B2955" s="270"/>
      <c r="C2955" s="253"/>
      <c r="D2955" s="321"/>
      <c r="E2955" s="321"/>
      <c r="F2955" s="227"/>
      <c r="G2955" s="227"/>
      <c r="H2955" s="233"/>
      <c r="I2955" s="227" t="s">
        <v>1773</v>
      </c>
      <c r="J2955" s="611">
        <f>SUM(J2953:J2954)</f>
        <v>5000</v>
      </c>
      <c r="K2955" s="611">
        <f>SUM(K2953:K2954)</f>
        <v>0</v>
      </c>
      <c r="L2955" s="611">
        <f>SUM(L2953:L2954)</f>
        <v>5000</v>
      </c>
      <c r="M2955" s="611">
        <f>SUM(M2953:M2954)</f>
        <v>5000</v>
      </c>
      <c r="N2955" s="736">
        <f>M2955/L2955*100</f>
        <v>100</v>
      </c>
    </row>
    <row r="2956" spans="1:14" ht="15.75" customHeight="1">
      <c r="A2956" s="253"/>
      <c r="B2956" s="253"/>
      <c r="C2956" s="86"/>
      <c r="D2956" s="309"/>
      <c r="E2956" s="178"/>
      <c r="F2956" s="225"/>
      <c r="G2956" s="287"/>
      <c r="H2956" s="162"/>
      <c r="I2956" s="140"/>
      <c r="J2956" s="604"/>
      <c r="K2956" s="189"/>
      <c r="L2956" s="189"/>
      <c r="M2956" s="189"/>
      <c r="N2956" s="771"/>
    </row>
    <row r="2957" spans="1:14" s="107" customFormat="1" ht="35.25" customHeight="1">
      <c r="A2957" s="253">
        <v>23</v>
      </c>
      <c r="B2957" s="270"/>
      <c r="C2957" s="253">
        <v>2</v>
      </c>
      <c r="D2957" s="309"/>
      <c r="E2957" s="321"/>
      <c r="F2957" s="935" t="s">
        <v>439</v>
      </c>
      <c r="G2957" s="936"/>
      <c r="H2957" s="936"/>
      <c r="I2957" s="937"/>
      <c r="J2957" s="612"/>
      <c r="K2957" s="376"/>
      <c r="L2957" s="376"/>
      <c r="M2957" s="376"/>
      <c r="N2957" s="771"/>
    </row>
    <row r="2958" spans="1:14" ht="15" customHeight="1">
      <c r="A2958" s="253"/>
      <c r="B2958" s="270"/>
      <c r="C2958" s="86"/>
      <c r="D2958" s="309">
        <v>2</v>
      </c>
      <c r="E2958" s="178"/>
      <c r="F2958" s="225"/>
      <c r="G2958" s="287"/>
      <c r="H2958" s="162" t="s">
        <v>1771</v>
      </c>
      <c r="I2958" s="140"/>
      <c r="J2958" s="604"/>
      <c r="K2958" s="189"/>
      <c r="L2958" s="189"/>
      <c r="M2958" s="189"/>
      <c r="N2958" s="771"/>
    </row>
    <row r="2959" spans="1:14" ht="15" customHeight="1">
      <c r="A2959" s="253"/>
      <c r="B2959" s="270"/>
      <c r="C2959" s="86"/>
      <c r="D2959" s="309"/>
      <c r="E2959" s="178">
        <v>3</v>
      </c>
      <c r="F2959" s="225"/>
      <c r="G2959" s="287"/>
      <c r="H2959" s="162"/>
      <c r="I2959" s="139" t="s">
        <v>1894</v>
      </c>
      <c r="J2959" s="606">
        <v>2000</v>
      </c>
      <c r="L2959" s="188">
        <v>2483</v>
      </c>
      <c r="M2959" s="188">
        <v>2483</v>
      </c>
      <c r="N2959" s="735">
        <f>M2959/L2959*100</f>
        <v>100</v>
      </c>
    </row>
    <row r="2960" spans="1:14" ht="15" customHeight="1">
      <c r="A2960" s="253"/>
      <c r="B2960" s="253"/>
      <c r="C2960" s="86"/>
      <c r="D2960" s="309"/>
      <c r="E2960" s="178"/>
      <c r="F2960" s="225"/>
      <c r="G2960" s="287"/>
      <c r="H2960" s="162"/>
      <c r="I2960" s="140"/>
      <c r="J2960" s="604"/>
      <c r="K2960" s="189"/>
      <c r="L2960" s="188"/>
      <c r="M2960" s="188"/>
      <c r="N2960" s="744"/>
    </row>
    <row r="2961" spans="1:14" s="107" customFormat="1" ht="15" customHeight="1">
      <c r="A2961" s="253"/>
      <c r="B2961" s="270"/>
      <c r="C2961" s="253"/>
      <c r="D2961" s="321"/>
      <c r="E2961" s="321"/>
      <c r="F2961" s="227"/>
      <c r="G2961" s="227"/>
      <c r="H2961" s="233"/>
      <c r="I2961" s="227" t="s">
        <v>1773</v>
      </c>
      <c r="J2961" s="611">
        <f>SUM(J2959:J2960)</f>
        <v>2000</v>
      </c>
      <c r="K2961" s="611">
        <f>SUM(K2959:K2960)</f>
        <v>0</v>
      </c>
      <c r="L2961" s="611">
        <f>SUM(L2959:L2960)</f>
        <v>2483</v>
      </c>
      <c r="M2961" s="611">
        <f>SUM(M2959:M2960)</f>
        <v>2483</v>
      </c>
      <c r="N2961" s="736">
        <f>M2961/L2961*100</f>
        <v>100</v>
      </c>
    </row>
    <row r="2962" spans="1:14" ht="15" customHeight="1">
      <c r="A2962" s="253"/>
      <c r="B2962" s="270"/>
      <c r="C2962" s="86"/>
      <c r="D2962" s="309"/>
      <c r="E2962" s="178"/>
      <c r="F2962" s="225"/>
      <c r="G2962" s="287"/>
      <c r="H2962" s="162"/>
      <c r="I2962" s="140"/>
      <c r="J2962" s="604"/>
      <c r="K2962" s="189"/>
      <c r="L2962" s="189"/>
      <c r="M2962" s="189"/>
      <c r="N2962" s="771"/>
    </row>
    <row r="2963" spans="1:14" ht="15" customHeight="1">
      <c r="A2963" s="253">
        <v>24</v>
      </c>
      <c r="B2963" s="270"/>
      <c r="C2963" s="86">
        <v>2</v>
      </c>
      <c r="D2963" s="309"/>
      <c r="E2963" s="178"/>
      <c r="F2963" s="225" t="s">
        <v>482</v>
      </c>
      <c r="G2963" s="287"/>
      <c r="H2963" s="162"/>
      <c r="I2963" s="140"/>
      <c r="J2963" s="604"/>
      <c r="K2963" s="189"/>
      <c r="L2963" s="189"/>
      <c r="M2963" s="189"/>
      <c r="N2963" s="771"/>
    </row>
    <row r="2964" spans="1:14" ht="15" customHeight="1">
      <c r="A2964" s="253"/>
      <c r="B2964" s="270"/>
      <c r="C2964" s="86"/>
      <c r="D2964" s="309">
        <v>1</v>
      </c>
      <c r="E2964" s="178"/>
      <c r="F2964" s="225"/>
      <c r="G2964" s="287"/>
      <c r="H2964" s="162" t="s">
        <v>1761</v>
      </c>
      <c r="I2964" s="140"/>
      <c r="J2964" s="604"/>
      <c r="K2964" s="189"/>
      <c r="L2964" s="189"/>
      <c r="M2964" s="189"/>
      <c r="N2964" s="735"/>
    </row>
    <row r="2965" spans="1:14" ht="15" customHeight="1">
      <c r="A2965" s="253"/>
      <c r="B2965" s="270"/>
      <c r="C2965" s="86"/>
      <c r="D2965" s="309"/>
      <c r="E2965" s="178">
        <v>5</v>
      </c>
      <c r="F2965" s="225"/>
      <c r="G2965" s="287"/>
      <c r="H2965" s="162"/>
      <c r="I2965" s="139" t="s">
        <v>1770</v>
      </c>
      <c r="J2965" s="606">
        <v>600</v>
      </c>
      <c r="K2965" s="188">
        <v>600</v>
      </c>
      <c r="L2965" s="188">
        <v>1200</v>
      </c>
      <c r="M2965" s="188">
        <v>1200</v>
      </c>
      <c r="N2965" s="735">
        <f>M2965/L2965*100</f>
        <v>100</v>
      </c>
    </row>
    <row r="2966" spans="1:14" ht="15" customHeight="1">
      <c r="A2966" s="253"/>
      <c r="B2966" s="253"/>
      <c r="C2966" s="86"/>
      <c r="D2966" s="309"/>
      <c r="E2966" s="178"/>
      <c r="F2966" s="225"/>
      <c r="G2966" s="287"/>
      <c r="H2966" s="162"/>
      <c r="I2966" s="140"/>
      <c r="J2966" s="604"/>
      <c r="K2966" s="189"/>
      <c r="L2966" s="188"/>
      <c r="M2966" s="188"/>
      <c r="N2966" s="744"/>
    </row>
    <row r="2967" spans="1:14" s="107" customFormat="1" ht="14.25" customHeight="1">
      <c r="A2967" s="253"/>
      <c r="B2967" s="270"/>
      <c r="C2967" s="253"/>
      <c r="D2967" s="321"/>
      <c r="E2967" s="321"/>
      <c r="F2967" s="227"/>
      <c r="G2967" s="227"/>
      <c r="H2967" s="233"/>
      <c r="I2967" s="227" t="s">
        <v>1773</v>
      </c>
      <c r="J2967" s="611">
        <f>SUM(J2965:J2966)</f>
        <v>600</v>
      </c>
      <c r="K2967" s="611">
        <f>SUM(K2965:K2966)</f>
        <v>600</v>
      </c>
      <c r="L2967" s="611">
        <f>SUM(L2965:L2966)</f>
        <v>1200</v>
      </c>
      <c r="M2967" s="611">
        <f>SUM(M2965:M2966)</f>
        <v>1200</v>
      </c>
      <c r="N2967" s="736">
        <f>M2967/L2967*100</f>
        <v>100</v>
      </c>
    </row>
    <row r="2968" spans="1:14" ht="0.75" customHeight="1" hidden="1">
      <c r="A2968" s="253"/>
      <c r="B2968" s="270"/>
      <c r="C2968" s="86"/>
      <c r="D2968" s="309"/>
      <c r="E2968" s="178"/>
      <c r="F2968" s="225"/>
      <c r="G2968" s="287"/>
      <c r="H2968" s="162"/>
      <c r="I2968" s="140"/>
      <c r="J2968" s="604"/>
      <c r="K2968" s="189"/>
      <c r="L2968" s="189"/>
      <c r="M2968" s="189"/>
      <c r="N2968" s="771"/>
    </row>
    <row r="2969" spans="1:14" ht="15" customHeight="1">
      <c r="A2969" s="253">
        <v>25</v>
      </c>
      <c r="B2969" s="270"/>
      <c r="C2969" s="86">
        <v>2</v>
      </c>
      <c r="D2969" s="309"/>
      <c r="E2969" s="178"/>
      <c r="F2969" s="225" t="s">
        <v>440</v>
      </c>
      <c r="G2969" s="287"/>
      <c r="H2969" s="162"/>
      <c r="I2969" s="140"/>
      <c r="J2969" s="604"/>
      <c r="K2969" s="189"/>
      <c r="L2969" s="189"/>
      <c r="M2969" s="189"/>
      <c r="N2969" s="771"/>
    </row>
    <row r="2970" spans="1:14" ht="15" customHeight="1">
      <c r="A2970" s="253"/>
      <c r="B2970" s="270"/>
      <c r="C2970" s="86"/>
      <c r="D2970" s="309">
        <v>1</v>
      </c>
      <c r="E2970" s="178"/>
      <c r="F2970" s="225"/>
      <c r="G2970" s="287"/>
      <c r="H2970" s="162" t="s">
        <v>1761</v>
      </c>
      <c r="I2970" s="140"/>
      <c r="J2970" s="604"/>
      <c r="K2970" s="189"/>
      <c r="L2970" s="189"/>
      <c r="M2970" s="189"/>
      <c r="N2970" s="771"/>
    </row>
    <row r="2971" spans="1:14" ht="15" customHeight="1">
      <c r="A2971" s="253"/>
      <c r="B2971" s="270"/>
      <c r="C2971" s="86"/>
      <c r="D2971" s="309"/>
      <c r="E2971" s="178">
        <v>5</v>
      </c>
      <c r="F2971" s="225"/>
      <c r="G2971" s="287"/>
      <c r="H2971" s="162"/>
      <c r="I2971" s="139" t="s">
        <v>1770</v>
      </c>
      <c r="J2971" s="606">
        <v>31620</v>
      </c>
      <c r="K2971" s="188"/>
      <c r="L2971" s="188">
        <v>31620</v>
      </c>
      <c r="M2971" s="188">
        <v>31600</v>
      </c>
      <c r="N2971" s="735">
        <f>M2971/L2971*100</f>
        <v>99.93674889310563</v>
      </c>
    </row>
    <row r="2972" spans="1:14" ht="15" customHeight="1">
      <c r="A2972" s="253"/>
      <c r="B2972" s="253"/>
      <c r="C2972" s="86"/>
      <c r="D2972" s="309"/>
      <c r="E2972" s="178"/>
      <c r="F2972" s="225"/>
      <c r="G2972" s="287"/>
      <c r="H2972" s="162"/>
      <c r="I2972" s="140"/>
      <c r="J2972" s="604"/>
      <c r="K2972" s="189"/>
      <c r="L2972" s="188"/>
      <c r="M2972" s="188"/>
      <c r="N2972" s="744"/>
    </row>
    <row r="2973" spans="1:14" s="107" customFormat="1" ht="15" customHeight="1">
      <c r="A2973" s="253"/>
      <c r="B2973" s="270"/>
      <c r="C2973" s="253"/>
      <c r="D2973" s="321"/>
      <c r="E2973" s="321"/>
      <c r="F2973" s="227"/>
      <c r="G2973" s="227"/>
      <c r="H2973" s="233"/>
      <c r="I2973" s="227" t="s">
        <v>1773</v>
      </c>
      <c r="J2973" s="611">
        <f>SUM(J2970:J2972)</f>
        <v>31620</v>
      </c>
      <c r="K2973" s="611">
        <f>SUM(K2970:K2972)</f>
        <v>0</v>
      </c>
      <c r="L2973" s="611">
        <f>SUM(L2970:L2972)</f>
        <v>31620</v>
      </c>
      <c r="M2973" s="611">
        <f>SUM(M2970:M2972)</f>
        <v>31600</v>
      </c>
      <c r="N2973" s="736">
        <f>M2973/L2973*100</f>
        <v>99.93674889310563</v>
      </c>
    </row>
    <row r="2974" spans="1:14" ht="15" customHeight="1">
      <c r="A2974" s="253"/>
      <c r="B2974" s="270"/>
      <c r="C2974" s="86"/>
      <c r="D2974" s="309"/>
      <c r="E2974" s="178"/>
      <c r="F2974" s="225"/>
      <c r="G2974" s="287"/>
      <c r="H2974" s="162"/>
      <c r="I2974" s="140"/>
      <c r="J2974" s="604"/>
      <c r="K2974" s="189"/>
      <c r="L2974" s="189"/>
      <c r="M2974" s="189"/>
      <c r="N2974" s="771"/>
    </row>
    <row r="2975" spans="1:14" ht="15" customHeight="1">
      <c r="A2975" s="253">
        <v>26</v>
      </c>
      <c r="B2975" s="270"/>
      <c r="C2975" s="86">
        <v>2</v>
      </c>
      <c r="D2975" s="309"/>
      <c r="E2975" s="178"/>
      <c r="F2975" s="225" t="s">
        <v>1563</v>
      </c>
      <c r="G2975" s="287"/>
      <c r="H2975" s="162"/>
      <c r="I2975" s="140"/>
      <c r="J2975" s="604"/>
      <c r="K2975" s="189"/>
      <c r="L2975" s="189"/>
      <c r="M2975" s="189"/>
      <c r="N2975" s="771"/>
    </row>
    <row r="2976" spans="1:14" ht="15" customHeight="1">
      <c r="A2976" s="253"/>
      <c r="B2976" s="270"/>
      <c r="C2976" s="86"/>
      <c r="D2976" s="309">
        <v>1</v>
      </c>
      <c r="E2976" s="178"/>
      <c r="F2976" s="225"/>
      <c r="G2976" s="287"/>
      <c r="H2976" s="162" t="s">
        <v>1761</v>
      </c>
      <c r="I2976" s="140"/>
      <c r="J2976" s="604"/>
      <c r="K2976" s="189"/>
      <c r="L2976" s="189"/>
      <c r="M2976" s="189"/>
      <c r="N2976" s="771"/>
    </row>
    <row r="2977" spans="1:14" ht="15" customHeight="1">
      <c r="A2977" s="253"/>
      <c r="B2977" s="270"/>
      <c r="C2977" s="86"/>
      <c r="D2977" s="309"/>
      <c r="E2977" s="178">
        <v>5</v>
      </c>
      <c r="F2977" s="225"/>
      <c r="G2977" s="287"/>
      <c r="H2977" s="162"/>
      <c r="I2977" s="139" t="s">
        <v>1770</v>
      </c>
      <c r="J2977" s="606">
        <v>100</v>
      </c>
      <c r="K2977" s="188"/>
      <c r="L2977" s="188">
        <v>100</v>
      </c>
      <c r="M2977" s="188"/>
      <c r="N2977" s="735"/>
    </row>
    <row r="2978" spans="1:14" ht="15" customHeight="1">
      <c r="A2978" s="253"/>
      <c r="B2978" s="253"/>
      <c r="C2978" s="86"/>
      <c r="D2978" s="309"/>
      <c r="E2978" s="178"/>
      <c r="F2978" s="225"/>
      <c r="G2978" s="287"/>
      <c r="H2978" s="162"/>
      <c r="I2978" s="140"/>
      <c r="J2978" s="604"/>
      <c r="K2978" s="189"/>
      <c r="L2978" s="188"/>
      <c r="M2978" s="188"/>
      <c r="N2978" s="744"/>
    </row>
    <row r="2979" spans="1:14" s="107" customFormat="1" ht="15" customHeight="1">
      <c r="A2979" s="253"/>
      <c r="B2979" s="270"/>
      <c r="C2979" s="253"/>
      <c r="D2979" s="321"/>
      <c r="E2979" s="321"/>
      <c r="F2979" s="227"/>
      <c r="G2979" s="227"/>
      <c r="H2979" s="233"/>
      <c r="I2979" s="227" t="s">
        <v>1773</v>
      </c>
      <c r="J2979" s="611">
        <f>SUM(J2976:J2978)</f>
        <v>100</v>
      </c>
      <c r="K2979" s="611">
        <f>SUM(K2976:K2978)</f>
        <v>0</v>
      </c>
      <c r="L2979" s="611">
        <f>SUM(L2976:L2978)</f>
        <v>100</v>
      </c>
      <c r="M2979" s="326"/>
      <c r="N2979" s="746"/>
    </row>
    <row r="2980" spans="1:14" ht="13.5" customHeight="1">
      <c r="A2980" s="253"/>
      <c r="B2980" s="270"/>
      <c r="C2980" s="86"/>
      <c r="D2980" s="309"/>
      <c r="E2980" s="178"/>
      <c r="F2980" s="225"/>
      <c r="G2980" s="287"/>
      <c r="H2980" s="162"/>
      <c r="I2980" s="140"/>
      <c r="J2980" s="604"/>
      <c r="K2980" s="189"/>
      <c r="L2980" s="189"/>
      <c r="M2980" s="189"/>
      <c r="N2980" s="771"/>
    </row>
    <row r="2981" spans="1:14" ht="13.5" customHeight="1">
      <c r="A2981" s="253">
        <v>27</v>
      </c>
      <c r="B2981" s="270"/>
      <c r="C2981" s="86">
        <v>2</v>
      </c>
      <c r="D2981" s="309"/>
      <c r="E2981" s="178"/>
      <c r="F2981" s="225" t="s">
        <v>1564</v>
      </c>
      <c r="G2981" s="287"/>
      <c r="H2981" s="162"/>
      <c r="I2981" s="140"/>
      <c r="J2981" s="604"/>
      <c r="K2981" s="189"/>
      <c r="L2981" s="189"/>
      <c r="M2981" s="189"/>
      <c r="N2981" s="771"/>
    </row>
    <row r="2982" spans="1:14" ht="13.5" customHeight="1">
      <c r="A2982" s="253"/>
      <c r="B2982" s="270"/>
      <c r="C2982" s="86"/>
      <c r="D2982" s="309">
        <v>2</v>
      </c>
      <c r="E2982" s="178"/>
      <c r="F2982" s="225"/>
      <c r="G2982" s="287"/>
      <c r="H2982" s="162" t="s">
        <v>1771</v>
      </c>
      <c r="I2982" s="140"/>
      <c r="J2982" s="604"/>
      <c r="K2982" s="189"/>
      <c r="L2982" s="189"/>
      <c r="M2982" s="189"/>
      <c r="N2982" s="771"/>
    </row>
    <row r="2983" spans="1:14" ht="13.5" customHeight="1">
      <c r="A2983" s="253"/>
      <c r="B2983" s="270"/>
      <c r="C2983" s="86"/>
      <c r="D2983" s="309"/>
      <c r="E2983" s="178">
        <v>3</v>
      </c>
      <c r="F2983" s="225"/>
      <c r="G2983" s="287"/>
      <c r="H2983" s="162"/>
      <c r="I2983" s="139" t="s">
        <v>1894</v>
      </c>
      <c r="J2983" s="606">
        <v>2000</v>
      </c>
      <c r="K2983" s="188">
        <v>2000</v>
      </c>
      <c r="L2983" s="188">
        <v>4000</v>
      </c>
      <c r="M2983" s="188">
        <v>4000</v>
      </c>
      <c r="N2983" s="735">
        <f>M2983/L2983*100</f>
        <v>100</v>
      </c>
    </row>
    <row r="2984" spans="1:14" ht="13.5" customHeight="1">
      <c r="A2984" s="253"/>
      <c r="B2984" s="253"/>
      <c r="C2984" s="86"/>
      <c r="D2984" s="309"/>
      <c r="E2984" s="178"/>
      <c r="F2984" s="225"/>
      <c r="G2984" s="287"/>
      <c r="H2984" s="162"/>
      <c r="I2984" s="140"/>
      <c r="J2984" s="604"/>
      <c r="K2984" s="189"/>
      <c r="L2984" s="188"/>
      <c r="M2984" s="188"/>
      <c r="N2984" s="744"/>
    </row>
    <row r="2985" spans="1:14" s="107" customFormat="1" ht="13.5" customHeight="1">
      <c r="A2985" s="253"/>
      <c r="B2985" s="270"/>
      <c r="C2985" s="253"/>
      <c r="D2985" s="321"/>
      <c r="E2985" s="321"/>
      <c r="F2985" s="227"/>
      <c r="G2985" s="227"/>
      <c r="H2985" s="233"/>
      <c r="I2985" s="227" t="s">
        <v>1773</v>
      </c>
      <c r="J2985" s="611">
        <f>SUM(J2982:J2984)</f>
        <v>2000</v>
      </c>
      <c r="K2985" s="611">
        <f>SUM(K2982:K2984)</f>
        <v>2000</v>
      </c>
      <c r="L2985" s="611">
        <f>SUM(L2982:L2984)</f>
        <v>4000</v>
      </c>
      <c r="M2985" s="611">
        <f>SUM(M2982:M2984)</f>
        <v>4000</v>
      </c>
      <c r="N2985" s="736">
        <f>M2985/L2985*100</f>
        <v>100</v>
      </c>
    </row>
    <row r="2986" spans="1:14" ht="5.25" customHeight="1">
      <c r="A2986" s="253"/>
      <c r="B2986" s="270"/>
      <c r="C2986" s="86"/>
      <c r="D2986" s="309"/>
      <c r="E2986" s="178"/>
      <c r="F2986" s="225"/>
      <c r="G2986" s="287"/>
      <c r="H2986" s="162"/>
      <c r="I2986" s="140"/>
      <c r="J2986" s="604"/>
      <c r="K2986" s="189"/>
      <c r="L2986" s="189"/>
      <c r="M2986" s="189"/>
      <c r="N2986" s="771"/>
    </row>
    <row r="2987" spans="1:14" ht="16.5" customHeight="1">
      <c r="A2987" s="253">
        <v>28</v>
      </c>
      <c r="B2987" s="270"/>
      <c r="C2987" s="86">
        <v>2</v>
      </c>
      <c r="D2987" s="309"/>
      <c r="E2987" s="178"/>
      <c r="F2987" s="225" t="s">
        <v>1565</v>
      </c>
      <c r="G2987" s="287"/>
      <c r="H2987" s="162"/>
      <c r="I2987" s="140"/>
      <c r="J2987" s="604"/>
      <c r="K2987" s="189"/>
      <c r="L2987" s="189"/>
      <c r="M2987" s="189"/>
      <c r="N2987" s="771"/>
    </row>
    <row r="2988" spans="1:14" ht="16.5" customHeight="1">
      <c r="A2988" s="253"/>
      <c r="B2988" s="270"/>
      <c r="C2988" s="86"/>
      <c r="D2988" s="309">
        <v>1</v>
      </c>
      <c r="E2988" s="178"/>
      <c r="F2988" s="225"/>
      <c r="G2988" s="287"/>
      <c r="H2988" s="162" t="s">
        <v>1761</v>
      </c>
      <c r="I2988" s="140"/>
      <c r="J2988" s="604"/>
      <c r="K2988" s="189"/>
      <c r="L2988" s="189"/>
      <c r="M2988" s="189"/>
      <c r="N2988" s="771"/>
    </row>
    <row r="2989" spans="1:14" ht="16.5" customHeight="1">
      <c r="A2989" s="253"/>
      <c r="B2989" s="270"/>
      <c r="C2989" s="86"/>
      <c r="D2989" s="309"/>
      <c r="E2989" s="178">
        <v>5</v>
      </c>
      <c r="F2989" s="225"/>
      <c r="G2989" s="287"/>
      <c r="H2989" s="162"/>
      <c r="I2989" s="139" t="s">
        <v>1770</v>
      </c>
      <c r="J2989" s="606">
        <v>2000</v>
      </c>
      <c r="K2989" s="188">
        <v>3000</v>
      </c>
      <c r="L2989" s="188">
        <v>5000</v>
      </c>
      <c r="M2989" s="188">
        <v>5000</v>
      </c>
      <c r="N2989" s="735">
        <f>M2989/L2989*100</f>
        <v>100</v>
      </c>
    </row>
    <row r="2990" spans="1:14" ht="13.5" customHeight="1">
      <c r="A2990" s="253"/>
      <c r="B2990" s="253"/>
      <c r="C2990" s="86"/>
      <c r="D2990" s="309"/>
      <c r="E2990" s="178"/>
      <c r="F2990" s="225"/>
      <c r="G2990" s="287"/>
      <c r="H2990" s="162"/>
      <c r="I2990" s="140"/>
      <c r="J2990" s="604"/>
      <c r="K2990" s="189"/>
      <c r="L2990" s="188"/>
      <c r="M2990" s="188"/>
      <c r="N2990" s="744"/>
    </row>
    <row r="2991" spans="1:14" s="107" customFormat="1" ht="16.5" customHeight="1">
      <c r="A2991" s="253"/>
      <c r="B2991" s="270"/>
      <c r="C2991" s="253"/>
      <c r="D2991" s="321"/>
      <c r="E2991" s="321"/>
      <c r="F2991" s="227"/>
      <c r="G2991" s="227"/>
      <c r="H2991" s="233"/>
      <c r="I2991" s="227" t="s">
        <v>1773</v>
      </c>
      <c r="J2991" s="611">
        <f>SUM(J2989:J2990)</f>
        <v>2000</v>
      </c>
      <c r="K2991" s="611">
        <f>SUM(K2989:K2990)</f>
        <v>3000</v>
      </c>
      <c r="L2991" s="611">
        <f>SUM(L2989:L2990)</f>
        <v>5000</v>
      </c>
      <c r="M2991" s="611">
        <f>SUM(M2989:M2990)</f>
        <v>5000</v>
      </c>
      <c r="N2991" s="736">
        <f>M2991/L2991*100</f>
        <v>100</v>
      </c>
    </row>
    <row r="2992" spans="1:14" ht="14.25" customHeight="1">
      <c r="A2992" s="253"/>
      <c r="B2992" s="270"/>
      <c r="C2992" s="86"/>
      <c r="D2992" s="309"/>
      <c r="E2992" s="178"/>
      <c r="F2992" s="225"/>
      <c r="G2992" s="287"/>
      <c r="H2992" s="162"/>
      <c r="I2992" s="140"/>
      <c r="J2992" s="604"/>
      <c r="K2992" s="189"/>
      <c r="L2992" s="189"/>
      <c r="M2992" s="189"/>
      <c r="N2992" s="771"/>
    </row>
    <row r="2993" spans="1:14" ht="12.75" customHeight="1">
      <c r="A2993" s="253">
        <v>29</v>
      </c>
      <c r="B2993" s="270"/>
      <c r="C2993" s="86">
        <v>2</v>
      </c>
      <c r="D2993" s="309"/>
      <c r="E2993" s="178"/>
      <c r="F2993" s="225" t="s">
        <v>1566</v>
      </c>
      <c r="G2993" s="287"/>
      <c r="H2993" s="162"/>
      <c r="I2993" s="140"/>
      <c r="J2993" s="604"/>
      <c r="K2993" s="189"/>
      <c r="L2993" s="189"/>
      <c r="M2993" s="189"/>
      <c r="N2993" s="771"/>
    </row>
    <row r="2994" spans="1:14" ht="12.75" customHeight="1">
      <c r="A2994" s="253"/>
      <c r="B2994" s="270"/>
      <c r="C2994" s="86"/>
      <c r="D2994" s="309">
        <v>1</v>
      </c>
      <c r="E2994" s="178"/>
      <c r="F2994" s="225"/>
      <c r="G2994" s="287"/>
      <c r="H2994" s="162" t="s">
        <v>1761</v>
      </c>
      <c r="I2994" s="140"/>
      <c r="J2994" s="604"/>
      <c r="K2994" s="189"/>
      <c r="L2994" s="189"/>
      <c r="M2994" s="189"/>
      <c r="N2994" s="771"/>
    </row>
    <row r="2995" spans="1:14" ht="12.75" customHeight="1">
      <c r="A2995" s="253"/>
      <c r="B2995" s="270"/>
      <c r="C2995" s="86"/>
      <c r="E2995" s="178">
        <v>5</v>
      </c>
      <c r="F2995" s="225"/>
      <c r="G2995" s="287"/>
      <c r="H2995" s="162"/>
      <c r="I2995" s="139" t="s">
        <v>1770</v>
      </c>
      <c r="J2995" s="606">
        <v>2000</v>
      </c>
      <c r="K2995" s="188"/>
      <c r="L2995" s="188">
        <v>2500</v>
      </c>
      <c r="M2995" s="188">
        <v>2500</v>
      </c>
      <c r="N2995" s="735">
        <f>M2995/L2995*100</f>
        <v>100</v>
      </c>
    </row>
    <row r="2996" spans="1:14" ht="8.25" customHeight="1">
      <c r="A2996" s="253"/>
      <c r="B2996" s="253"/>
      <c r="C2996" s="86"/>
      <c r="D2996" s="309"/>
      <c r="E2996" s="178"/>
      <c r="F2996" s="225"/>
      <c r="G2996" s="287"/>
      <c r="H2996" s="162"/>
      <c r="I2996" s="140"/>
      <c r="J2996" s="604"/>
      <c r="K2996" s="189"/>
      <c r="L2996" s="188"/>
      <c r="M2996" s="188"/>
      <c r="N2996" s="744"/>
    </row>
    <row r="2997" spans="1:14" s="107" customFormat="1" ht="12.75" customHeight="1">
      <c r="A2997" s="253"/>
      <c r="B2997" s="270"/>
      <c r="C2997" s="253"/>
      <c r="D2997" s="312"/>
      <c r="E2997" s="321"/>
      <c r="F2997" s="227"/>
      <c r="G2997" s="227"/>
      <c r="H2997" s="233"/>
      <c r="I2997" s="227" t="s">
        <v>1773</v>
      </c>
      <c r="J2997" s="611">
        <f>SUM(J2995:J2996)</f>
        <v>2000</v>
      </c>
      <c r="K2997" s="611">
        <f>SUM(K2995:K2996)</f>
        <v>0</v>
      </c>
      <c r="L2997" s="611">
        <f>SUM(L2995:L2996)</f>
        <v>2500</v>
      </c>
      <c r="M2997" s="611">
        <f>SUM(M2995:M2996)</f>
        <v>2500</v>
      </c>
      <c r="N2997" s="736">
        <f>M2997/L2997*100</f>
        <v>100</v>
      </c>
    </row>
    <row r="2998" spans="1:14" ht="12.75" customHeight="1">
      <c r="A2998" s="253"/>
      <c r="B2998" s="270"/>
      <c r="C2998" s="86"/>
      <c r="D2998" s="316"/>
      <c r="E2998" s="178"/>
      <c r="F2998" s="225"/>
      <c r="G2998" s="287"/>
      <c r="H2998" s="162"/>
      <c r="I2998" s="140"/>
      <c r="J2998" s="604"/>
      <c r="K2998" s="189"/>
      <c r="L2998" s="189"/>
      <c r="M2998" s="189"/>
      <c r="N2998" s="771"/>
    </row>
    <row r="2999" spans="1:14" ht="20.25" customHeight="1">
      <c r="A2999" s="253">
        <v>30</v>
      </c>
      <c r="C2999" s="630">
        <v>2</v>
      </c>
      <c r="D2999" s="309"/>
      <c r="E2999" s="178"/>
      <c r="F2999" s="225" t="s">
        <v>1687</v>
      </c>
      <c r="G2999" s="287"/>
      <c r="H2999" s="162"/>
      <c r="I2999" s="140"/>
      <c r="J2999" s="604"/>
      <c r="K2999" s="189"/>
      <c r="L2999" s="189"/>
      <c r="M2999" s="189"/>
      <c r="N2999" s="771"/>
    </row>
    <row r="3000" spans="1:14" s="126" customFormat="1" ht="27" customHeight="1">
      <c r="A3000" s="253"/>
      <c r="B3000" s="270">
        <v>1</v>
      </c>
      <c r="C3000" s="270"/>
      <c r="D3000" s="316"/>
      <c r="E3000" s="316"/>
      <c r="F3000" s="287"/>
      <c r="G3000" s="958" t="s">
        <v>1688</v>
      </c>
      <c r="H3000" s="958"/>
      <c r="I3000" s="959"/>
      <c r="J3000" s="613"/>
      <c r="K3000" s="378"/>
      <c r="L3000" s="378"/>
      <c r="M3000" s="378"/>
      <c r="N3000" s="771"/>
    </row>
    <row r="3001" spans="1:14" ht="16.5" customHeight="1">
      <c r="A3001" s="253"/>
      <c r="B3001" s="270"/>
      <c r="C3001" s="86"/>
      <c r="D3001" s="309">
        <v>1</v>
      </c>
      <c r="E3001" s="178"/>
      <c r="F3001" s="225"/>
      <c r="G3001" s="287"/>
      <c r="H3001" s="162" t="s">
        <v>1761</v>
      </c>
      <c r="I3001" s="140"/>
      <c r="J3001" s="604"/>
      <c r="K3001" s="189"/>
      <c r="L3001" s="189"/>
      <c r="M3001" s="189"/>
      <c r="N3001" s="771"/>
    </row>
    <row r="3002" spans="1:14" ht="16.5" customHeight="1">
      <c r="A3002" s="253"/>
      <c r="B3002" s="273"/>
      <c r="C3002" s="86"/>
      <c r="D3002" s="309"/>
      <c r="E3002" s="178">
        <v>5</v>
      </c>
      <c r="F3002" s="225"/>
      <c r="G3002" s="287"/>
      <c r="H3002" s="162"/>
      <c r="I3002" s="139" t="s">
        <v>1770</v>
      </c>
      <c r="J3002" s="606">
        <v>109</v>
      </c>
      <c r="K3002" s="189"/>
      <c r="L3002" s="188">
        <v>109</v>
      </c>
      <c r="M3002" s="188">
        <v>109</v>
      </c>
      <c r="N3002" s="735">
        <f>M3002/L3002*100</f>
        <v>100</v>
      </c>
    </row>
    <row r="3003" spans="1:14" ht="14.25" customHeight="1">
      <c r="A3003" s="257"/>
      <c r="B3003" s="270"/>
      <c r="C3003" s="93"/>
      <c r="D3003" s="312"/>
      <c r="E3003" s="182"/>
      <c r="J3003" s="614"/>
      <c r="K3003" s="195"/>
      <c r="L3003" s="195"/>
      <c r="M3003" s="195"/>
      <c r="N3003" s="744"/>
    </row>
    <row r="3004" spans="1:14" s="126" customFormat="1" ht="15.75" customHeight="1">
      <c r="A3004" s="270"/>
      <c r="B3004" s="270"/>
      <c r="C3004" s="270"/>
      <c r="D3004" s="316"/>
      <c r="E3004" s="316"/>
      <c r="F3004" s="322"/>
      <c r="G3004" s="289"/>
      <c r="H3004" s="296"/>
      <c r="I3004" s="289" t="s">
        <v>1791</v>
      </c>
      <c r="J3004" s="609">
        <f>SUM(J3002:J3003)</f>
        <v>109</v>
      </c>
      <c r="K3004" s="609">
        <f>SUM(K3002:K3003)</f>
        <v>0</v>
      </c>
      <c r="L3004" s="609">
        <f>SUM(L3002:L3003)</f>
        <v>109</v>
      </c>
      <c r="M3004" s="609">
        <f>SUM(M3002:M3003)</f>
        <v>109</v>
      </c>
      <c r="N3004" s="736">
        <f>M3004/L3004*100</f>
        <v>100</v>
      </c>
    </row>
    <row r="3005" spans="1:14" ht="13.5" customHeight="1">
      <c r="A3005" s="253"/>
      <c r="C3005" s="86"/>
      <c r="D3005" s="309"/>
      <c r="E3005" s="178"/>
      <c r="F3005" s="224"/>
      <c r="G3005" s="287"/>
      <c r="H3005" s="162"/>
      <c r="I3005" s="140"/>
      <c r="J3005" s="604"/>
      <c r="K3005" s="189"/>
      <c r="L3005" s="189"/>
      <c r="M3005" s="189"/>
      <c r="N3005" s="771"/>
    </row>
    <row r="3006" spans="1:14" s="126" customFormat="1" ht="27" customHeight="1">
      <c r="A3006" s="270"/>
      <c r="B3006" s="270">
        <v>2</v>
      </c>
      <c r="C3006" s="270">
        <v>2</v>
      </c>
      <c r="D3006" s="316"/>
      <c r="E3006" s="316"/>
      <c r="F3006" s="287"/>
      <c r="G3006" s="958" t="s">
        <v>1238</v>
      </c>
      <c r="H3006" s="958"/>
      <c r="I3006" s="959"/>
      <c r="J3006" s="613"/>
      <c r="K3006" s="378"/>
      <c r="L3006" s="378"/>
      <c r="M3006" s="378"/>
      <c r="N3006" s="771"/>
    </row>
    <row r="3007" spans="1:14" ht="16.5" customHeight="1">
      <c r="A3007" s="253"/>
      <c r="B3007" s="270"/>
      <c r="C3007" s="86"/>
      <c r="D3007" s="309">
        <v>1</v>
      </c>
      <c r="E3007" s="178"/>
      <c r="F3007" s="225"/>
      <c r="G3007" s="287"/>
      <c r="H3007" s="162" t="s">
        <v>1761</v>
      </c>
      <c r="I3007" s="140"/>
      <c r="J3007" s="604"/>
      <c r="K3007" s="189"/>
      <c r="L3007" s="189"/>
      <c r="M3007" s="189"/>
      <c r="N3007" s="771"/>
    </row>
    <row r="3008" spans="1:14" ht="16.5" customHeight="1">
      <c r="A3008" s="253"/>
      <c r="B3008" s="273"/>
      <c r="C3008" s="86"/>
      <c r="D3008" s="309"/>
      <c r="E3008" s="178">
        <v>5</v>
      </c>
      <c r="F3008" s="225"/>
      <c r="G3008" s="287"/>
      <c r="H3008" s="162"/>
      <c r="I3008" s="139" t="s">
        <v>1770</v>
      </c>
      <c r="J3008" s="606"/>
      <c r="K3008" s="188">
        <v>21</v>
      </c>
      <c r="L3008" s="188">
        <v>21</v>
      </c>
      <c r="M3008" s="188">
        <v>10</v>
      </c>
      <c r="N3008" s="735">
        <f>M3008/L3008*100</f>
        <v>47.61904761904761</v>
      </c>
    </row>
    <row r="3009" spans="1:14" ht="9" customHeight="1">
      <c r="A3009" s="257"/>
      <c r="B3009" s="270"/>
      <c r="C3009" s="93"/>
      <c r="D3009" s="312"/>
      <c r="E3009" s="182"/>
      <c r="J3009" s="614"/>
      <c r="K3009" s="195"/>
      <c r="L3009" s="195"/>
      <c r="M3009" s="195"/>
      <c r="N3009" s="744"/>
    </row>
    <row r="3010" spans="1:14" s="126" customFormat="1" ht="15.75" customHeight="1">
      <c r="A3010" s="270"/>
      <c r="B3010" s="270"/>
      <c r="C3010" s="270"/>
      <c r="D3010" s="316"/>
      <c r="E3010" s="316"/>
      <c r="F3010" s="322"/>
      <c r="G3010" s="289"/>
      <c r="H3010" s="296"/>
      <c r="I3010" s="289" t="s">
        <v>1791</v>
      </c>
      <c r="J3010" s="609"/>
      <c r="K3010" s="609">
        <f>SUM(K3006:K3009)</f>
        <v>21</v>
      </c>
      <c r="L3010" s="609">
        <f>SUM(L3006:L3009)</f>
        <v>21</v>
      </c>
      <c r="M3010" s="609">
        <f>SUM(M3006:M3009)</f>
        <v>10</v>
      </c>
      <c r="N3010" s="793">
        <f>M3010/L3010*100</f>
        <v>47.61904761904761</v>
      </c>
    </row>
    <row r="3011" spans="1:14" ht="9.75" customHeight="1">
      <c r="A3011" s="253"/>
      <c r="C3011" s="86"/>
      <c r="D3011" s="309"/>
      <c r="E3011" s="178"/>
      <c r="F3011" s="224"/>
      <c r="G3011" s="287"/>
      <c r="H3011" s="162"/>
      <c r="I3011" s="140"/>
      <c r="J3011" s="604"/>
      <c r="K3011" s="189"/>
      <c r="L3011" s="189"/>
      <c r="M3011" s="189"/>
      <c r="N3011" s="771"/>
    </row>
    <row r="3012" spans="1:14" s="126" customFormat="1" ht="45" customHeight="1">
      <c r="A3012" s="270"/>
      <c r="B3012" s="270">
        <v>3</v>
      </c>
      <c r="C3012" s="270">
        <v>2</v>
      </c>
      <c r="D3012" s="321"/>
      <c r="E3012" s="316"/>
      <c r="F3012" s="287"/>
      <c r="G3012" s="958" t="s">
        <v>1240</v>
      </c>
      <c r="H3012" s="958"/>
      <c r="I3012" s="959"/>
      <c r="J3012" s="613"/>
      <c r="K3012" s="378"/>
      <c r="L3012" s="378"/>
      <c r="M3012" s="378"/>
      <c r="N3012" s="771"/>
    </row>
    <row r="3013" spans="1:14" ht="16.5" customHeight="1">
      <c r="A3013" s="253"/>
      <c r="B3013" s="270"/>
      <c r="C3013" s="86"/>
      <c r="D3013" s="309">
        <v>1</v>
      </c>
      <c r="E3013" s="178"/>
      <c r="F3013" s="225"/>
      <c r="G3013" s="287"/>
      <c r="H3013" s="162" t="s">
        <v>1761</v>
      </c>
      <c r="I3013" s="140"/>
      <c r="J3013" s="604"/>
      <c r="K3013" s="189"/>
      <c r="L3013" s="189"/>
      <c r="M3013" s="189"/>
      <c r="N3013" s="771"/>
    </row>
    <row r="3014" spans="1:14" ht="16.5" customHeight="1">
      <c r="A3014" s="253"/>
      <c r="B3014" s="273"/>
      <c r="C3014" s="86"/>
      <c r="D3014" s="309"/>
      <c r="E3014" s="178">
        <v>5</v>
      </c>
      <c r="F3014" s="225"/>
      <c r="G3014" s="287"/>
      <c r="H3014" s="162"/>
      <c r="I3014" s="139" t="s">
        <v>1770</v>
      </c>
      <c r="J3014" s="606"/>
      <c r="K3014" s="188">
        <v>130</v>
      </c>
      <c r="L3014" s="188">
        <v>130</v>
      </c>
      <c r="M3014" s="188">
        <v>80</v>
      </c>
      <c r="N3014" s="779">
        <f>M3014/L3014*100</f>
        <v>61.53846153846154</v>
      </c>
    </row>
    <row r="3015" spans="1:14" ht="7.5" customHeight="1">
      <c r="A3015" s="257"/>
      <c r="B3015" s="270"/>
      <c r="C3015" s="93"/>
      <c r="E3015" s="182"/>
      <c r="J3015" s="614"/>
      <c r="K3015" s="195"/>
      <c r="L3015" s="195"/>
      <c r="M3015" s="195"/>
      <c r="N3015" s="771"/>
    </row>
    <row r="3016" spans="1:14" s="126" customFormat="1" ht="15.75" customHeight="1">
      <c r="A3016" s="270"/>
      <c r="B3016" s="270"/>
      <c r="C3016" s="270"/>
      <c r="D3016" s="309"/>
      <c r="E3016" s="316"/>
      <c r="F3016" s="322"/>
      <c r="G3016" s="289"/>
      <c r="H3016" s="296"/>
      <c r="I3016" s="289" t="s">
        <v>1791</v>
      </c>
      <c r="J3016" s="609"/>
      <c r="K3016" s="318">
        <f>SUM(K3014:K3015)</f>
        <v>130</v>
      </c>
      <c r="L3016" s="318">
        <f>SUM(L3012:L3014)</f>
        <v>130</v>
      </c>
      <c r="M3016" s="318">
        <f>SUM(M3012:M3014)</f>
        <v>80</v>
      </c>
      <c r="N3016" s="793">
        <f>M3016/L3016*100</f>
        <v>61.53846153846154</v>
      </c>
    </row>
    <row r="3017" spans="1:14" ht="13.5" customHeight="1">
      <c r="A3017" s="253"/>
      <c r="B3017" s="253"/>
      <c r="C3017" s="86"/>
      <c r="D3017" s="309"/>
      <c r="E3017" s="178"/>
      <c r="F3017" s="224"/>
      <c r="G3017" s="287"/>
      <c r="H3017" s="162"/>
      <c r="I3017" s="140"/>
      <c r="J3017" s="604"/>
      <c r="K3017" s="189"/>
      <c r="L3017" s="189"/>
      <c r="M3017" s="189"/>
      <c r="N3017" s="771"/>
    </row>
    <row r="3018" spans="1:14" s="107" customFormat="1" ht="2.25" customHeight="1">
      <c r="A3018" s="253"/>
      <c r="B3018" s="270"/>
      <c r="C3018" s="253"/>
      <c r="D3018" s="321"/>
      <c r="E3018" s="321"/>
      <c r="F3018" s="225"/>
      <c r="G3018" s="225"/>
      <c r="H3018" s="228"/>
      <c r="I3018" s="225"/>
      <c r="J3018" s="612"/>
      <c r="K3018" s="612"/>
      <c r="L3018" s="612"/>
      <c r="M3018" s="612"/>
      <c r="N3018" s="794"/>
    </row>
    <row r="3019" spans="1:14" ht="28.5" customHeight="1">
      <c r="A3019" s="253"/>
      <c r="B3019" s="316">
        <v>4</v>
      </c>
      <c r="C3019" s="630">
        <v>2</v>
      </c>
      <c r="D3019" s="309"/>
      <c r="E3019" s="178"/>
      <c r="F3019" s="225"/>
      <c r="G3019" s="958" t="s">
        <v>377</v>
      </c>
      <c r="H3019" s="958"/>
      <c r="I3019" s="959"/>
      <c r="J3019" s="604"/>
      <c r="K3019" s="189"/>
      <c r="L3019" s="189"/>
      <c r="M3019" s="189"/>
      <c r="N3019" s="771"/>
    </row>
    <row r="3020" spans="1:14" ht="16.5" customHeight="1">
      <c r="A3020" s="253"/>
      <c r="C3020" s="86"/>
      <c r="D3020" s="309">
        <v>1</v>
      </c>
      <c r="E3020" s="178"/>
      <c r="F3020" s="225"/>
      <c r="G3020" s="287"/>
      <c r="H3020" s="969" t="s">
        <v>1761</v>
      </c>
      <c r="I3020" s="970"/>
      <c r="J3020" s="604"/>
      <c r="K3020" s="189"/>
      <c r="L3020" s="189"/>
      <c r="M3020" s="189"/>
      <c r="N3020" s="771"/>
    </row>
    <row r="3021" spans="1:14" ht="12.75" customHeight="1">
      <c r="A3021" s="253"/>
      <c r="C3021" s="86"/>
      <c r="D3021" s="309"/>
      <c r="E3021" s="178">
        <v>5</v>
      </c>
      <c r="F3021" s="225"/>
      <c r="G3021" s="287"/>
      <c r="H3021" s="139"/>
      <c r="I3021" s="139" t="s">
        <v>1770</v>
      </c>
      <c r="J3021" s="604"/>
      <c r="K3021" s="189"/>
      <c r="L3021" s="188">
        <v>9442</v>
      </c>
      <c r="M3021" s="188">
        <v>9430</v>
      </c>
      <c r="N3021" s="779">
        <f>M3021/L3021*100</f>
        <v>99.87290828214361</v>
      </c>
    </row>
    <row r="3022" spans="1:14" ht="7.5" customHeight="1">
      <c r="A3022" s="253"/>
      <c r="C3022" s="86"/>
      <c r="D3022" s="309"/>
      <c r="E3022" s="178"/>
      <c r="F3022" s="225"/>
      <c r="G3022" s="287"/>
      <c r="H3022" s="162"/>
      <c r="I3022" s="140"/>
      <c r="J3022" s="604"/>
      <c r="K3022" s="189"/>
      <c r="L3022" s="189"/>
      <c r="M3022" s="189"/>
      <c r="N3022" s="771"/>
    </row>
    <row r="3023" spans="1:14" ht="18" customHeight="1">
      <c r="A3023" s="253"/>
      <c r="C3023" s="86"/>
      <c r="D3023" s="309"/>
      <c r="E3023" s="178"/>
      <c r="F3023" s="673"/>
      <c r="G3023" s="289"/>
      <c r="H3023" s="674"/>
      <c r="I3023" s="289" t="s">
        <v>1791</v>
      </c>
      <c r="J3023" s="609"/>
      <c r="K3023" s="609"/>
      <c r="L3023" s="609">
        <f>SUM(L3019:L3022)</f>
        <v>9442</v>
      </c>
      <c r="M3023" s="609">
        <f>SUM(M3019:M3022)</f>
        <v>9430</v>
      </c>
      <c r="N3023" s="793">
        <f>M3023/L3023*100</f>
        <v>99.87290828214361</v>
      </c>
    </row>
    <row r="3024" spans="1:14" ht="9" customHeight="1">
      <c r="A3024" s="253"/>
      <c r="C3024" s="86"/>
      <c r="D3024" s="309"/>
      <c r="E3024" s="178"/>
      <c r="F3024" s="225"/>
      <c r="G3024" s="287"/>
      <c r="H3024" s="162"/>
      <c r="I3024" s="287"/>
      <c r="J3024" s="613"/>
      <c r="K3024" s="613"/>
      <c r="L3024" s="613"/>
      <c r="M3024" s="613"/>
      <c r="N3024" s="771"/>
    </row>
    <row r="3025" spans="1:14" ht="30" customHeight="1">
      <c r="A3025" s="253"/>
      <c r="B3025" s="316">
        <v>5</v>
      </c>
      <c r="C3025" s="86">
        <v>2</v>
      </c>
      <c r="D3025" s="309"/>
      <c r="E3025" s="178"/>
      <c r="F3025" s="225"/>
      <c r="G3025" s="958" t="s">
        <v>1509</v>
      </c>
      <c r="H3025" s="958"/>
      <c r="I3025" s="959"/>
      <c r="J3025" s="613"/>
      <c r="K3025" s="613"/>
      <c r="L3025" s="613"/>
      <c r="M3025" s="613"/>
      <c r="N3025" s="771"/>
    </row>
    <row r="3026" spans="1:14" ht="15.75" customHeight="1">
      <c r="A3026" s="253"/>
      <c r="C3026" s="86"/>
      <c r="D3026" s="309">
        <v>1</v>
      </c>
      <c r="E3026" s="178"/>
      <c r="F3026" s="225"/>
      <c r="G3026" s="287"/>
      <c r="H3026" s="969" t="s">
        <v>1761</v>
      </c>
      <c r="I3026" s="970"/>
      <c r="J3026" s="613"/>
      <c r="K3026" s="613"/>
      <c r="L3026" s="613"/>
      <c r="M3026" s="613"/>
      <c r="N3026" s="771"/>
    </row>
    <row r="3027" spans="1:14" ht="15.75" customHeight="1">
      <c r="A3027" s="253"/>
      <c r="C3027" s="86"/>
      <c r="D3027" s="309"/>
      <c r="E3027" s="178">
        <v>5</v>
      </c>
      <c r="F3027" s="225"/>
      <c r="G3027" s="287"/>
      <c r="H3027" s="162"/>
      <c r="I3027" s="139" t="s">
        <v>1770</v>
      </c>
      <c r="J3027" s="613"/>
      <c r="K3027" s="613"/>
      <c r="L3027" s="188">
        <v>9875</v>
      </c>
      <c r="M3027" s="188">
        <v>9834</v>
      </c>
      <c r="N3027" s="779">
        <f>M3027/L3027*100</f>
        <v>99.58481012658228</v>
      </c>
    </row>
    <row r="3028" spans="1:14" ht="9" customHeight="1">
      <c r="A3028" s="253"/>
      <c r="C3028" s="86"/>
      <c r="D3028" s="309"/>
      <c r="E3028" s="178"/>
      <c r="F3028" s="225"/>
      <c r="G3028" s="287"/>
      <c r="H3028" s="162"/>
      <c r="I3028" s="139"/>
      <c r="J3028" s="613"/>
      <c r="K3028" s="613"/>
      <c r="L3028" s="613"/>
      <c r="M3028" s="613"/>
      <c r="N3028" s="771"/>
    </row>
    <row r="3029" spans="1:14" ht="15.75" customHeight="1">
      <c r="A3029" s="253"/>
      <c r="C3029" s="86"/>
      <c r="D3029" s="309"/>
      <c r="E3029" s="178"/>
      <c r="F3029" s="322"/>
      <c r="G3029" s="289"/>
      <c r="H3029" s="296"/>
      <c r="I3029" s="289" t="s">
        <v>1791</v>
      </c>
      <c r="J3029" s="609"/>
      <c r="K3029" s="609">
        <f>SUM(K3024:K3027)</f>
        <v>0</v>
      </c>
      <c r="L3029" s="609">
        <f>SUM(L3024:L3027)</f>
        <v>9875</v>
      </c>
      <c r="M3029" s="609">
        <f>SUM(M3024:M3027)</f>
        <v>9834</v>
      </c>
      <c r="N3029" s="793">
        <f>M3029/L3029*100</f>
        <v>99.58481012658228</v>
      </c>
    </row>
    <row r="3030" spans="1:14" ht="9" customHeight="1">
      <c r="A3030" s="253"/>
      <c r="C3030" s="86"/>
      <c r="D3030" s="309"/>
      <c r="E3030" s="178"/>
      <c r="F3030" s="225"/>
      <c r="G3030" s="287"/>
      <c r="H3030" s="162"/>
      <c r="I3030" s="287"/>
      <c r="J3030" s="613"/>
      <c r="K3030" s="613"/>
      <c r="L3030" s="613"/>
      <c r="M3030" s="613"/>
      <c r="N3030" s="771"/>
    </row>
    <row r="3031" spans="1:14" ht="33.75" customHeight="1">
      <c r="A3031" s="253"/>
      <c r="B3031" s="316">
        <v>6</v>
      </c>
      <c r="C3031" s="86">
        <v>2</v>
      </c>
      <c r="D3031" s="309"/>
      <c r="E3031" s="178"/>
      <c r="F3031" s="225"/>
      <c r="G3031" s="958" t="s">
        <v>1766</v>
      </c>
      <c r="H3031" s="958"/>
      <c r="I3031" s="959"/>
      <c r="J3031" s="613"/>
      <c r="K3031" s="613"/>
      <c r="L3031" s="613"/>
      <c r="M3031" s="613"/>
      <c r="N3031" s="771"/>
    </row>
    <row r="3032" spans="1:14" ht="15.75" customHeight="1">
      <c r="A3032" s="253"/>
      <c r="C3032" s="86"/>
      <c r="D3032" s="309">
        <v>1</v>
      </c>
      <c r="E3032" s="178"/>
      <c r="F3032" s="225"/>
      <c r="G3032" s="287"/>
      <c r="H3032" s="969" t="s">
        <v>1761</v>
      </c>
      <c r="I3032" s="970"/>
      <c r="J3032" s="613"/>
      <c r="K3032" s="613"/>
      <c r="L3032" s="613"/>
      <c r="M3032" s="613"/>
      <c r="N3032" s="771"/>
    </row>
    <row r="3033" spans="1:14" ht="15.75" customHeight="1">
      <c r="A3033" s="253"/>
      <c r="C3033" s="86"/>
      <c r="D3033" s="309"/>
      <c r="E3033" s="178">
        <v>5</v>
      </c>
      <c r="F3033" s="225"/>
      <c r="G3033" s="287"/>
      <c r="H3033" s="162"/>
      <c r="I3033" s="139" t="s">
        <v>1770</v>
      </c>
      <c r="J3033" s="613"/>
      <c r="K3033" s="613"/>
      <c r="L3033" s="188">
        <v>150</v>
      </c>
      <c r="M3033" s="188">
        <v>150</v>
      </c>
      <c r="N3033" s="779">
        <f>M3033/L3033*100</f>
        <v>100</v>
      </c>
    </row>
    <row r="3034" spans="1:14" ht="15.75" customHeight="1">
      <c r="A3034" s="253"/>
      <c r="C3034" s="86"/>
      <c r="D3034" s="309">
        <v>2</v>
      </c>
      <c r="E3034" s="178"/>
      <c r="F3034" s="225"/>
      <c r="G3034" s="287"/>
      <c r="H3034" s="969" t="s">
        <v>1771</v>
      </c>
      <c r="I3034" s="970"/>
      <c r="J3034" s="613"/>
      <c r="K3034" s="613"/>
      <c r="L3034" s="613"/>
      <c r="M3034" s="613"/>
      <c r="N3034" s="771"/>
    </row>
    <row r="3035" spans="1:14" ht="15.75" customHeight="1">
      <c r="A3035" s="253"/>
      <c r="C3035" s="86"/>
      <c r="D3035" s="309"/>
      <c r="E3035" s="178">
        <v>5</v>
      </c>
      <c r="F3035" s="225"/>
      <c r="G3035" s="287"/>
      <c r="H3035" s="162"/>
      <c r="I3035" s="139" t="s">
        <v>1894</v>
      </c>
      <c r="J3035" s="613"/>
      <c r="K3035" s="613"/>
      <c r="L3035" s="188">
        <v>1000</v>
      </c>
      <c r="M3035" s="188">
        <v>1000</v>
      </c>
      <c r="N3035" s="779">
        <f>M3035/L3035*100</f>
        <v>100</v>
      </c>
    </row>
    <row r="3036" spans="1:14" ht="16.5" customHeight="1">
      <c r="A3036" s="253"/>
      <c r="B3036" s="270"/>
      <c r="C3036" s="86"/>
      <c r="D3036" s="309"/>
      <c r="E3036" s="178"/>
      <c r="F3036" s="224"/>
      <c r="G3036" s="287"/>
      <c r="H3036" s="162"/>
      <c r="I3036" s="139"/>
      <c r="J3036" s="606"/>
      <c r="K3036" s="188"/>
      <c r="L3036" s="188"/>
      <c r="M3036" s="188"/>
      <c r="N3036" s="795"/>
    </row>
    <row r="3037" spans="1:14" s="126" customFormat="1" ht="16.5" customHeight="1">
      <c r="A3037" s="270"/>
      <c r="B3037" s="270"/>
      <c r="C3037" s="270"/>
      <c r="D3037" s="316"/>
      <c r="E3037" s="316"/>
      <c r="F3037" s="322"/>
      <c r="G3037" s="289"/>
      <c r="H3037" s="296"/>
      <c r="I3037" s="289" t="s">
        <v>1791</v>
      </c>
      <c r="J3037" s="609"/>
      <c r="K3037" s="609">
        <f>SUM(K3036:K3036)</f>
        <v>0</v>
      </c>
      <c r="L3037" s="609">
        <f>SUM(L3033:L3036)</f>
        <v>1150</v>
      </c>
      <c r="M3037" s="609">
        <f>SUM(M3033:M3036)</f>
        <v>1150</v>
      </c>
      <c r="N3037" s="793">
        <f>M3037/L3037*100</f>
        <v>100</v>
      </c>
    </row>
    <row r="3038" spans="1:14" ht="15.75" customHeight="1">
      <c r="A3038" s="253"/>
      <c r="C3038" s="86"/>
      <c r="D3038" s="309"/>
      <c r="E3038" s="178"/>
      <c r="F3038" s="287"/>
      <c r="G3038" s="287"/>
      <c r="H3038" s="295"/>
      <c r="I3038" s="287"/>
      <c r="J3038" s="613"/>
      <c r="K3038" s="613"/>
      <c r="L3038" s="613"/>
      <c r="M3038" s="613"/>
      <c r="N3038" s="771"/>
    </row>
    <row r="3039" spans="1:14" s="107" customFormat="1" ht="14.25" customHeight="1">
      <c r="A3039" s="253"/>
      <c r="B3039" s="270"/>
      <c r="C3039" s="253"/>
      <c r="D3039" s="321"/>
      <c r="E3039" s="321"/>
      <c r="F3039" s="234"/>
      <c r="G3039" s="234"/>
      <c r="H3039" s="324"/>
      <c r="I3039" s="234" t="s">
        <v>1773</v>
      </c>
      <c r="J3039" s="610">
        <f>SUM(J3001:J3029)/2</f>
        <v>109</v>
      </c>
      <c r="K3039" s="610">
        <f>SUM(K3014:K3029)/2</f>
        <v>130</v>
      </c>
      <c r="L3039" s="787">
        <f>SUM(L3001:L3029)/2+L3037</f>
        <v>20727</v>
      </c>
      <c r="M3039" s="787">
        <f>SUM(M3001:M3029)/2+M3037</f>
        <v>20613</v>
      </c>
      <c r="N3039" s="793">
        <f>M3039/L3039*100</f>
        <v>99.44999276306267</v>
      </c>
    </row>
    <row r="3040" spans="1:14" s="107" customFormat="1" ht="9" customHeight="1">
      <c r="A3040" s="253"/>
      <c r="B3040" s="270"/>
      <c r="C3040" s="253"/>
      <c r="D3040" s="321"/>
      <c r="E3040" s="321"/>
      <c r="F3040" s="225"/>
      <c r="G3040" s="225"/>
      <c r="H3040" s="228"/>
      <c r="I3040" s="225"/>
      <c r="J3040" s="612"/>
      <c r="K3040" s="612"/>
      <c r="L3040" s="612"/>
      <c r="M3040" s="612"/>
      <c r="N3040" s="774"/>
    </row>
    <row r="3041" spans="1:14" s="107" customFormat="1" ht="0.75" customHeight="1">
      <c r="A3041" s="253"/>
      <c r="B3041" s="270"/>
      <c r="C3041" s="253"/>
      <c r="D3041" s="321"/>
      <c r="E3041" s="321"/>
      <c r="F3041" s="225"/>
      <c r="G3041" s="225"/>
      <c r="H3041" s="228"/>
      <c r="I3041" s="225"/>
      <c r="J3041" s="612"/>
      <c r="K3041" s="612"/>
      <c r="L3041" s="612"/>
      <c r="M3041" s="612"/>
      <c r="N3041" s="773"/>
    </row>
    <row r="3042" spans="1:14" ht="9" customHeight="1" hidden="1">
      <c r="A3042" s="253"/>
      <c r="B3042" s="270"/>
      <c r="C3042" s="86"/>
      <c r="D3042" s="309"/>
      <c r="E3042" s="178"/>
      <c r="F3042" s="225"/>
      <c r="G3042" s="287"/>
      <c r="H3042" s="162"/>
      <c r="I3042" s="140"/>
      <c r="J3042" s="604"/>
      <c r="K3042" s="189"/>
      <c r="L3042" s="189"/>
      <c r="M3042" s="189"/>
      <c r="N3042" s="771"/>
    </row>
    <row r="3043" spans="1:14" ht="15" customHeight="1">
      <c r="A3043" s="253">
        <v>31</v>
      </c>
      <c r="B3043" s="270"/>
      <c r="C3043" s="86">
        <v>2</v>
      </c>
      <c r="D3043" s="309"/>
      <c r="E3043" s="178"/>
      <c r="F3043" s="225" t="s">
        <v>1241</v>
      </c>
      <c r="G3043" s="287"/>
      <c r="H3043" s="162"/>
      <c r="I3043" s="140"/>
      <c r="J3043" s="604"/>
      <c r="K3043" s="189"/>
      <c r="L3043" s="189"/>
      <c r="M3043" s="189"/>
      <c r="N3043" s="771"/>
    </row>
    <row r="3044" spans="1:14" ht="15" customHeight="1">
      <c r="A3044" s="253"/>
      <c r="B3044" s="270"/>
      <c r="C3044" s="86"/>
      <c r="D3044" s="309">
        <v>2</v>
      </c>
      <c r="E3044" s="178"/>
      <c r="F3044" s="225"/>
      <c r="G3044" s="287"/>
      <c r="H3044" s="162" t="s">
        <v>1771</v>
      </c>
      <c r="I3044" s="140"/>
      <c r="J3044" s="604"/>
      <c r="K3044" s="189"/>
      <c r="L3044" s="189"/>
      <c r="M3044" s="189"/>
      <c r="N3044" s="771"/>
    </row>
    <row r="3045" spans="1:14" ht="15" customHeight="1">
      <c r="A3045" s="253"/>
      <c r="B3045" s="270"/>
      <c r="C3045" s="86"/>
      <c r="D3045" s="309"/>
      <c r="E3045" s="178">
        <v>3</v>
      </c>
      <c r="F3045" s="225"/>
      <c r="G3045" s="287"/>
      <c r="H3045" s="162"/>
      <c r="I3045" s="139" t="s">
        <v>1894</v>
      </c>
      <c r="J3045" s="606"/>
      <c r="K3045" s="188">
        <v>15600</v>
      </c>
      <c r="L3045" s="188">
        <v>18600</v>
      </c>
      <c r="M3045" s="188">
        <v>18600</v>
      </c>
      <c r="N3045" s="735">
        <f>M3045/L3045*100</f>
        <v>100</v>
      </c>
    </row>
    <row r="3046" spans="1:14" ht="8.25" customHeight="1">
      <c r="A3046" s="253"/>
      <c r="B3046" s="253"/>
      <c r="C3046" s="86"/>
      <c r="D3046" s="309"/>
      <c r="E3046" s="178"/>
      <c r="F3046" s="225"/>
      <c r="G3046" s="287"/>
      <c r="H3046" s="162"/>
      <c r="I3046" s="140"/>
      <c r="J3046" s="604"/>
      <c r="K3046" s="189"/>
      <c r="L3046" s="188"/>
      <c r="M3046" s="188"/>
      <c r="N3046" s="757"/>
    </row>
    <row r="3047" spans="1:14" s="107" customFormat="1" ht="15" customHeight="1">
      <c r="A3047" s="253"/>
      <c r="B3047" s="270"/>
      <c r="C3047" s="253"/>
      <c r="D3047" s="321"/>
      <c r="E3047" s="321"/>
      <c r="F3047" s="227"/>
      <c r="G3047" s="227"/>
      <c r="H3047" s="233"/>
      <c r="I3047" s="227" t="s">
        <v>1773</v>
      </c>
      <c r="J3047" s="611"/>
      <c r="K3047" s="320">
        <f>SUM(K3044:K3046)</f>
        <v>15600</v>
      </c>
      <c r="L3047" s="326">
        <f>SUM(L3045:L3046)</f>
        <v>18600</v>
      </c>
      <c r="M3047" s="326">
        <f>SUM(M3045:M3046)</f>
        <v>18600</v>
      </c>
      <c r="N3047" s="736">
        <f>M3047/L3047*100</f>
        <v>100</v>
      </c>
    </row>
    <row r="3048" spans="1:14" ht="8.25" customHeight="1">
      <c r="A3048" s="253"/>
      <c r="B3048" s="270"/>
      <c r="C3048" s="86"/>
      <c r="D3048" s="309"/>
      <c r="E3048" s="178"/>
      <c r="F3048" s="225"/>
      <c r="G3048" s="287"/>
      <c r="H3048" s="162"/>
      <c r="I3048" s="140"/>
      <c r="J3048" s="604"/>
      <c r="K3048" s="189"/>
      <c r="L3048" s="189"/>
      <c r="M3048" s="189"/>
      <c r="N3048" s="771"/>
    </row>
    <row r="3049" spans="1:14" ht="15" customHeight="1">
      <c r="A3049" s="253">
        <v>32</v>
      </c>
      <c r="B3049" s="270"/>
      <c r="C3049" s="86">
        <v>2</v>
      </c>
      <c r="D3049" s="309"/>
      <c r="E3049" s="178"/>
      <c r="F3049" s="225" t="s">
        <v>1262</v>
      </c>
      <c r="G3049" s="287"/>
      <c r="H3049" s="162"/>
      <c r="I3049" s="140"/>
      <c r="J3049" s="604"/>
      <c r="K3049" s="189"/>
      <c r="L3049" s="189"/>
      <c r="M3049" s="189"/>
      <c r="N3049" s="771"/>
    </row>
    <row r="3050" spans="1:14" ht="15" customHeight="1">
      <c r="A3050" s="253"/>
      <c r="B3050" s="270"/>
      <c r="C3050" s="86"/>
      <c r="D3050" s="309">
        <v>1</v>
      </c>
      <c r="E3050" s="178"/>
      <c r="F3050" s="225"/>
      <c r="G3050" s="287"/>
      <c r="H3050" s="162" t="s">
        <v>1761</v>
      </c>
      <c r="I3050" s="140"/>
      <c r="J3050" s="604"/>
      <c r="K3050" s="189"/>
      <c r="L3050" s="189"/>
      <c r="M3050" s="189"/>
      <c r="N3050" s="771"/>
    </row>
    <row r="3051" spans="1:14" ht="15" customHeight="1">
      <c r="A3051" s="253"/>
      <c r="B3051" s="270"/>
      <c r="C3051" s="86"/>
      <c r="D3051" s="309"/>
      <c r="E3051" s="178">
        <v>5</v>
      </c>
      <c r="F3051" s="225"/>
      <c r="G3051" s="287"/>
      <c r="H3051" s="162"/>
      <c r="I3051" s="139" t="s">
        <v>1770</v>
      </c>
      <c r="J3051" s="606"/>
      <c r="K3051" s="188">
        <v>1500</v>
      </c>
      <c r="L3051" s="188">
        <v>3000</v>
      </c>
      <c r="M3051" s="188">
        <v>3000</v>
      </c>
      <c r="N3051" s="735">
        <f>M3051/L3051*100</f>
        <v>100</v>
      </c>
    </row>
    <row r="3052" spans="1:14" ht="8.25" customHeight="1">
      <c r="A3052" s="253"/>
      <c r="B3052" s="253"/>
      <c r="C3052" s="86"/>
      <c r="D3052" s="309"/>
      <c r="E3052" s="178"/>
      <c r="F3052" s="225"/>
      <c r="G3052" s="287"/>
      <c r="H3052" s="162"/>
      <c r="I3052" s="140"/>
      <c r="J3052" s="604"/>
      <c r="K3052" s="189"/>
      <c r="L3052" s="188"/>
      <c r="M3052" s="188"/>
      <c r="N3052" s="744"/>
    </row>
    <row r="3053" spans="1:14" s="107" customFormat="1" ht="14.25" customHeight="1">
      <c r="A3053" s="253"/>
      <c r="B3053" s="270"/>
      <c r="C3053" s="253"/>
      <c r="D3053" s="321"/>
      <c r="E3053" s="321"/>
      <c r="F3053" s="227"/>
      <c r="G3053" s="227"/>
      <c r="H3053" s="233"/>
      <c r="I3053" s="227" t="s">
        <v>1773</v>
      </c>
      <c r="J3053" s="611"/>
      <c r="K3053" s="320">
        <f>SUM(K3050:K3052)</f>
        <v>1500</v>
      </c>
      <c r="L3053" s="326">
        <f>SUM(L3051:L3052)</f>
        <v>3000</v>
      </c>
      <c r="M3053" s="326">
        <f>SUM(M3051:M3052)</f>
        <v>3000</v>
      </c>
      <c r="N3053" s="736">
        <f>M3053/L3053*100</f>
        <v>100</v>
      </c>
    </row>
    <row r="3054" spans="1:14" ht="6" customHeight="1">
      <c r="A3054" s="253"/>
      <c r="B3054" s="270"/>
      <c r="C3054" s="86"/>
      <c r="D3054" s="309"/>
      <c r="E3054" s="178"/>
      <c r="F3054" s="225"/>
      <c r="G3054" s="287"/>
      <c r="H3054" s="162"/>
      <c r="I3054" s="140"/>
      <c r="J3054" s="604"/>
      <c r="K3054" s="189"/>
      <c r="L3054" s="189"/>
      <c r="M3054" s="189"/>
      <c r="N3054" s="771"/>
    </row>
    <row r="3055" spans="1:14" ht="15" customHeight="1">
      <c r="A3055" s="253">
        <v>33</v>
      </c>
      <c r="B3055" s="270"/>
      <c r="C3055" s="86">
        <v>2</v>
      </c>
      <c r="D3055" s="309"/>
      <c r="E3055" s="178"/>
      <c r="F3055" s="225" t="s">
        <v>1242</v>
      </c>
      <c r="G3055" s="287"/>
      <c r="H3055" s="162"/>
      <c r="I3055" s="140"/>
      <c r="J3055" s="604"/>
      <c r="K3055" s="189"/>
      <c r="L3055" s="189"/>
      <c r="M3055" s="189"/>
      <c r="N3055" s="771"/>
    </row>
    <row r="3056" spans="1:14" ht="15" customHeight="1">
      <c r="A3056" s="253"/>
      <c r="B3056" s="270"/>
      <c r="C3056" s="86"/>
      <c r="D3056" s="309">
        <v>1</v>
      </c>
      <c r="E3056" s="178"/>
      <c r="F3056" s="225"/>
      <c r="G3056" s="287"/>
      <c r="H3056" s="162" t="s">
        <v>1761</v>
      </c>
      <c r="I3056" s="140"/>
      <c r="J3056" s="604"/>
      <c r="K3056" s="189"/>
      <c r="L3056" s="189"/>
      <c r="M3056" s="189"/>
      <c r="N3056" s="771"/>
    </row>
    <row r="3057" spans="1:14" ht="15" customHeight="1">
      <c r="A3057" s="253"/>
      <c r="B3057" s="270"/>
      <c r="C3057" s="86"/>
      <c r="D3057" s="309"/>
      <c r="E3057" s="178">
        <v>5</v>
      </c>
      <c r="F3057" s="225"/>
      <c r="G3057" s="287"/>
      <c r="H3057" s="162"/>
      <c r="I3057" s="139" t="s">
        <v>1770</v>
      </c>
      <c r="J3057" s="606"/>
      <c r="K3057" s="188">
        <v>300</v>
      </c>
      <c r="L3057" s="785"/>
      <c r="M3057" s="785"/>
      <c r="N3057" s="735"/>
    </row>
    <row r="3058" spans="1:14" ht="9" customHeight="1">
      <c r="A3058" s="253"/>
      <c r="B3058" s="253"/>
      <c r="C3058" s="86"/>
      <c r="D3058" s="309"/>
      <c r="E3058" s="178"/>
      <c r="F3058" s="225"/>
      <c r="G3058" s="287"/>
      <c r="H3058" s="162"/>
      <c r="I3058" s="140"/>
      <c r="J3058" s="604"/>
      <c r="K3058" s="189"/>
      <c r="L3058" s="785"/>
      <c r="M3058" s="785"/>
      <c r="N3058" s="744"/>
    </row>
    <row r="3059" spans="1:14" s="107" customFormat="1" ht="15" customHeight="1">
      <c r="A3059" s="253"/>
      <c r="B3059" s="270"/>
      <c r="C3059" s="253"/>
      <c r="D3059" s="321"/>
      <c r="E3059" s="321"/>
      <c r="F3059" s="227"/>
      <c r="G3059" s="227"/>
      <c r="H3059" s="233"/>
      <c r="I3059" s="227" t="s">
        <v>1773</v>
      </c>
      <c r="J3059" s="611"/>
      <c r="K3059" s="320">
        <f>SUM(K3056:K3058)</f>
        <v>300</v>
      </c>
      <c r="L3059" s="786"/>
      <c r="M3059" s="786"/>
      <c r="N3059" s="746"/>
    </row>
    <row r="3060" spans="1:14" ht="5.25" customHeight="1">
      <c r="A3060" s="253"/>
      <c r="B3060" s="270"/>
      <c r="C3060" s="86"/>
      <c r="D3060" s="309"/>
      <c r="E3060" s="178"/>
      <c r="F3060" s="225"/>
      <c r="G3060" s="287"/>
      <c r="H3060" s="162"/>
      <c r="I3060" s="140"/>
      <c r="J3060" s="604"/>
      <c r="K3060" s="189"/>
      <c r="L3060" s="189"/>
      <c r="M3060" s="189"/>
      <c r="N3060" s="771"/>
    </row>
    <row r="3061" spans="1:14" ht="15" customHeight="1">
      <c r="A3061" s="253">
        <v>34</v>
      </c>
      <c r="B3061" s="270"/>
      <c r="C3061" s="86">
        <v>2</v>
      </c>
      <c r="D3061" s="309"/>
      <c r="E3061" s="178"/>
      <c r="F3061" s="225" t="s">
        <v>1243</v>
      </c>
      <c r="G3061" s="287"/>
      <c r="H3061" s="162"/>
      <c r="I3061" s="140"/>
      <c r="J3061" s="604"/>
      <c r="K3061" s="189"/>
      <c r="L3061" s="189"/>
      <c r="M3061" s="189"/>
      <c r="N3061" s="771"/>
    </row>
    <row r="3062" spans="1:14" ht="15" customHeight="1">
      <c r="A3062" s="253"/>
      <c r="B3062" s="270"/>
      <c r="C3062" s="86"/>
      <c r="D3062" s="309">
        <v>1</v>
      </c>
      <c r="E3062" s="178"/>
      <c r="F3062" s="225"/>
      <c r="G3062" s="287"/>
      <c r="H3062" s="162" t="s">
        <v>1761</v>
      </c>
      <c r="I3062" s="140"/>
      <c r="J3062" s="604"/>
      <c r="K3062" s="189"/>
      <c r="L3062" s="189"/>
      <c r="M3062" s="189"/>
      <c r="N3062" s="771"/>
    </row>
    <row r="3063" spans="1:14" ht="15" customHeight="1">
      <c r="A3063" s="253"/>
      <c r="B3063" s="270"/>
      <c r="C3063" s="86"/>
      <c r="D3063" s="309"/>
      <c r="E3063" s="178">
        <v>5</v>
      </c>
      <c r="F3063" s="225"/>
      <c r="G3063" s="287"/>
      <c r="H3063" s="162"/>
      <c r="I3063" s="139" t="s">
        <v>1770</v>
      </c>
      <c r="J3063" s="606"/>
      <c r="K3063" s="188">
        <v>50</v>
      </c>
      <c r="L3063" s="188">
        <v>50</v>
      </c>
      <c r="M3063" s="188">
        <v>50</v>
      </c>
      <c r="N3063" s="735">
        <f>M3063/L3063*100</f>
        <v>100</v>
      </c>
    </row>
    <row r="3064" spans="1:14" ht="6" customHeight="1">
      <c r="A3064" s="253"/>
      <c r="B3064" s="253"/>
      <c r="C3064" s="86"/>
      <c r="D3064" s="309"/>
      <c r="E3064" s="178"/>
      <c r="F3064" s="225"/>
      <c r="G3064" s="287"/>
      <c r="H3064" s="162"/>
      <c r="I3064" s="140"/>
      <c r="J3064" s="604"/>
      <c r="K3064" s="189"/>
      <c r="L3064" s="188"/>
      <c r="M3064" s="188"/>
      <c r="N3064" s="744"/>
    </row>
    <row r="3065" spans="1:14" s="107" customFormat="1" ht="15" customHeight="1">
      <c r="A3065" s="253"/>
      <c r="B3065" s="270"/>
      <c r="C3065" s="253"/>
      <c r="D3065" s="321"/>
      <c r="E3065" s="321"/>
      <c r="F3065" s="227"/>
      <c r="G3065" s="227"/>
      <c r="H3065" s="233"/>
      <c r="I3065" s="227" t="s">
        <v>1773</v>
      </c>
      <c r="J3065" s="611"/>
      <c r="K3065" s="320">
        <f>SUM(K3062:K3064)</f>
        <v>50</v>
      </c>
      <c r="L3065" s="326">
        <f>SUM(L3063:L3064)</f>
        <v>50</v>
      </c>
      <c r="M3065" s="326">
        <f>SUM(M3063:M3064)</f>
        <v>50</v>
      </c>
      <c r="N3065" s="736">
        <f>M3065/L3065*100</f>
        <v>100</v>
      </c>
    </row>
    <row r="3066" spans="1:14" ht="8.25" customHeight="1">
      <c r="A3066" s="253"/>
      <c r="B3066" s="270"/>
      <c r="C3066" s="86"/>
      <c r="D3066" s="309"/>
      <c r="E3066" s="178"/>
      <c r="F3066" s="225"/>
      <c r="G3066" s="287"/>
      <c r="H3066" s="162"/>
      <c r="I3066" s="140"/>
      <c r="J3066" s="604"/>
      <c r="K3066" s="189"/>
      <c r="L3066" s="189"/>
      <c r="M3066" s="189"/>
      <c r="N3066" s="771"/>
    </row>
    <row r="3067" spans="1:14" ht="15" customHeight="1">
      <c r="A3067" s="253">
        <v>35</v>
      </c>
      <c r="B3067" s="270"/>
      <c r="C3067" s="86">
        <v>1</v>
      </c>
      <c r="D3067" s="309"/>
      <c r="E3067" s="178"/>
      <c r="F3067" s="225" t="s">
        <v>1244</v>
      </c>
      <c r="G3067" s="287"/>
      <c r="H3067" s="162"/>
      <c r="I3067" s="140"/>
      <c r="J3067" s="604"/>
      <c r="K3067" s="189"/>
      <c r="L3067" s="189"/>
      <c r="M3067" s="189"/>
      <c r="N3067" s="771"/>
    </row>
    <row r="3068" spans="1:14" ht="18.75" customHeight="1">
      <c r="A3068" s="253"/>
      <c r="B3068" s="270"/>
      <c r="C3068" s="86"/>
      <c r="D3068" s="309">
        <v>1</v>
      </c>
      <c r="E3068" s="178"/>
      <c r="F3068" s="225"/>
      <c r="G3068" s="287"/>
      <c r="H3068" s="162" t="s">
        <v>1761</v>
      </c>
      <c r="I3068" s="140"/>
      <c r="J3068" s="604"/>
      <c r="K3068" s="189"/>
      <c r="L3068" s="189"/>
      <c r="M3068" s="189"/>
      <c r="N3068" s="771"/>
    </row>
    <row r="3069" spans="1:14" ht="15" customHeight="1">
      <c r="A3069" s="253"/>
      <c r="B3069" s="270"/>
      <c r="C3069" s="86"/>
      <c r="D3069" s="309"/>
      <c r="E3069" s="178">
        <v>5</v>
      </c>
      <c r="F3069" s="225"/>
      <c r="G3069" s="287"/>
      <c r="H3069" s="162"/>
      <c r="I3069" s="139" t="s">
        <v>1770</v>
      </c>
      <c r="J3069" s="606"/>
      <c r="K3069" s="188"/>
      <c r="L3069" s="188">
        <v>128030</v>
      </c>
      <c r="M3069" s="188">
        <v>128030</v>
      </c>
      <c r="N3069" s="735">
        <f>M3069/L3069*100</f>
        <v>100</v>
      </c>
    </row>
    <row r="3070" spans="1:14" ht="9" customHeight="1">
      <c r="A3070" s="253"/>
      <c r="B3070" s="253"/>
      <c r="C3070" s="86"/>
      <c r="D3070" s="309"/>
      <c r="E3070" s="178"/>
      <c r="F3070" s="225"/>
      <c r="G3070" s="287"/>
      <c r="H3070" s="162"/>
      <c r="I3070" s="140"/>
      <c r="J3070" s="604"/>
      <c r="K3070" s="189"/>
      <c r="L3070" s="188"/>
      <c r="M3070" s="188"/>
      <c r="N3070" s="744"/>
    </row>
    <row r="3071" spans="1:14" s="107" customFormat="1" ht="15" customHeight="1">
      <c r="A3071" s="253"/>
      <c r="B3071" s="270"/>
      <c r="C3071" s="253"/>
      <c r="D3071" s="321"/>
      <c r="E3071" s="321"/>
      <c r="F3071" s="227"/>
      <c r="G3071" s="227"/>
      <c r="H3071" s="233"/>
      <c r="I3071" s="227" t="s">
        <v>1773</v>
      </c>
      <c r="J3071" s="611"/>
      <c r="K3071" s="320">
        <f>SUM(K3068:K3070)</f>
        <v>0</v>
      </c>
      <c r="L3071" s="326">
        <f>SUM(L3069:L3070)</f>
        <v>128030</v>
      </c>
      <c r="M3071" s="326">
        <f>SUM(M3069:M3070)</f>
        <v>128030</v>
      </c>
      <c r="N3071" s="736">
        <f>M3071/L3071*100</f>
        <v>100</v>
      </c>
    </row>
    <row r="3072" spans="1:14" ht="15" customHeight="1">
      <c r="A3072" s="253"/>
      <c r="B3072" s="270"/>
      <c r="C3072" s="86"/>
      <c r="D3072" s="309"/>
      <c r="E3072" s="178"/>
      <c r="F3072" s="225"/>
      <c r="G3072" s="287"/>
      <c r="H3072" s="162"/>
      <c r="I3072" s="140"/>
      <c r="J3072" s="604"/>
      <c r="K3072" s="189"/>
      <c r="L3072" s="189"/>
      <c r="M3072" s="189"/>
      <c r="N3072" s="771"/>
    </row>
    <row r="3073" spans="1:14" ht="15" customHeight="1">
      <c r="A3073" s="253">
        <v>36</v>
      </c>
      <c r="B3073" s="270"/>
      <c r="C3073" s="86">
        <v>2</v>
      </c>
      <c r="D3073" s="309"/>
      <c r="E3073" s="178"/>
      <c r="F3073" s="225" t="s">
        <v>1263</v>
      </c>
      <c r="G3073" s="287"/>
      <c r="H3073" s="162"/>
      <c r="I3073" s="140"/>
      <c r="J3073" s="604"/>
      <c r="K3073" s="189"/>
      <c r="L3073" s="189"/>
      <c r="M3073" s="189"/>
      <c r="N3073" s="771"/>
    </row>
    <row r="3074" spans="1:14" ht="15" customHeight="1">
      <c r="A3074" s="253"/>
      <c r="B3074" s="270"/>
      <c r="C3074" s="86"/>
      <c r="D3074" s="309">
        <v>2</v>
      </c>
      <c r="E3074" s="178"/>
      <c r="F3074" s="225"/>
      <c r="G3074" s="287"/>
      <c r="H3074" s="162" t="s">
        <v>1771</v>
      </c>
      <c r="I3074" s="140"/>
      <c r="J3074" s="604"/>
      <c r="K3074" s="189"/>
      <c r="L3074" s="189"/>
      <c r="M3074" s="189"/>
      <c r="N3074" s="771"/>
    </row>
    <row r="3075" spans="1:14" ht="15" customHeight="1">
      <c r="A3075" s="253"/>
      <c r="B3075" s="270"/>
      <c r="C3075" s="86"/>
      <c r="D3075" s="309"/>
      <c r="E3075" s="178">
        <v>3</v>
      </c>
      <c r="F3075" s="225"/>
      <c r="G3075" s="287"/>
      <c r="H3075" s="162"/>
      <c r="I3075" s="139" t="s">
        <v>1894</v>
      </c>
      <c r="J3075" s="606"/>
      <c r="K3075" s="188"/>
      <c r="L3075" s="188">
        <v>100</v>
      </c>
      <c r="M3075" s="188">
        <v>100</v>
      </c>
      <c r="N3075" s="735">
        <f>M3075/L3075*100</f>
        <v>100</v>
      </c>
    </row>
    <row r="3076" spans="1:14" ht="15" customHeight="1">
      <c r="A3076" s="253"/>
      <c r="B3076" s="253"/>
      <c r="C3076" s="86"/>
      <c r="D3076" s="309"/>
      <c r="E3076" s="178"/>
      <c r="F3076" s="225"/>
      <c r="G3076" s="287"/>
      <c r="H3076" s="162"/>
      <c r="I3076" s="140"/>
      <c r="J3076" s="604"/>
      <c r="K3076" s="189"/>
      <c r="L3076" s="188"/>
      <c r="M3076" s="188"/>
      <c r="N3076" s="770"/>
    </row>
    <row r="3077" spans="1:14" s="107" customFormat="1" ht="15" customHeight="1">
      <c r="A3077" s="253"/>
      <c r="B3077" s="270"/>
      <c r="C3077" s="253"/>
      <c r="D3077" s="321"/>
      <c r="E3077" s="321"/>
      <c r="F3077" s="227"/>
      <c r="G3077" s="227"/>
      <c r="H3077" s="233"/>
      <c r="I3077" s="227" t="s">
        <v>1773</v>
      </c>
      <c r="J3077" s="611"/>
      <c r="K3077" s="320">
        <f>SUM(K3074:K3076)</f>
        <v>0</v>
      </c>
      <c r="L3077" s="326">
        <f>SUM(L3075:L3076)</f>
        <v>100</v>
      </c>
      <c r="M3077" s="326">
        <f>SUM(M3075:M3076)</f>
        <v>100</v>
      </c>
      <c r="N3077" s="736">
        <f>M3077/L3077*100</f>
        <v>100</v>
      </c>
    </row>
    <row r="3078" spans="1:14" ht="4.5" customHeight="1">
      <c r="A3078" s="253"/>
      <c r="B3078" s="270"/>
      <c r="C3078" s="86"/>
      <c r="D3078" s="309"/>
      <c r="E3078" s="178"/>
      <c r="F3078" s="225"/>
      <c r="G3078" s="287"/>
      <c r="H3078" s="162"/>
      <c r="I3078" s="140"/>
      <c r="J3078" s="604"/>
      <c r="K3078" s="189"/>
      <c r="L3078" s="189"/>
      <c r="M3078" s="189"/>
      <c r="N3078" s="771"/>
    </row>
    <row r="3079" spans="1:14" ht="12.75" customHeight="1">
      <c r="A3079" s="253">
        <v>37</v>
      </c>
      <c r="B3079" s="270"/>
      <c r="C3079" s="86">
        <v>2</v>
      </c>
      <c r="D3079" s="309"/>
      <c r="E3079" s="178"/>
      <c r="F3079" s="225" t="s">
        <v>1245</v>
      </c>
      <c r="G3079" s="287"/>
      <c r="H3079" s="162"/>
      <c r="I3079" s="140"/>
      <c r="J3079" s="604"/>
      <c r="K3079" s="189"/>
      <c r="L3079" s="189"/>
      <c r="M3079" s="189"/>
      <c r="N3079" s="771"/>
    </row>
    <row r="3080" spans="1:14" ht="12.75" customHeight="1">
      <c r="A3080" s="253"/>
      <c r="B3080" s="270"/>
      <c r="C3080" s="86"/>
      <c r="D3080" s="309">
        <v>1</v>
      </c>
      <c r="E3080" s="178"/>
      <c r="F3080" s="225"/>
      <c r="G3080" s="287"/>
      <c r="H3080" s="162" t="s">
        <v>1761</v>
      </c>
      <c r="I3080" s="140"/>
      <c r="J3080" s="604"/>
      <c r="K3080" s="189"/>
      <c r="L3080" s="189"/>
      <c r="M3080" s="189"/>
      <c r="N3080" s="771"/>
    </row>
    <row r="3081" spans="1:14" ht="12.75" customHeight="1">
      <c r="A3081" s="253"/>
      <c r="B3081" s="270"/>
      <c r="C3081" s="86"/>
      <c r="D3081" s="309"/>
      <c r="E3081" s="178">
        <v>5</v>
      </c>
      <c r="F3081" s="225"/>
      <c r="G3081" s="287"/>
      <c r="H3081" s="162"/>
      <c r="I3081" s="139" t="s">
        <v>1770</v>
      </c>
      <c r="J3081" s="606"/>
      <c r="K3081" s="188">
        <v>500</v>
      </c>
      <c r="L3081" s="188">
        <v>500</v>
      </c>
      <c r="M3081" s="188">
        <v>500</v>
      </c>
      <c r="N3081" s="735">
        <f>M3081/L3081*100</f>
        <v>100</v>
      </c>
    </row>
    <row r="3082" spans="1:14" ht="11.25" customHeight="1">
      <c r="A3082" s="253"/>
      <c r="B3082" s="253"/>
      <c r="C3082" s="86"/>
      <c r="D3082" s="309"/>
      <c r="E3082" s="178"/>
      <c r="F3082" s="225"/>
      <c r="G3082" s="287"/>
      <c r="H3082" s="162"/>
      <c r="I3082" s="140"/>
      <c r="J3082" s="604"/>
      <c r="K3082" s="189"/>
      <c r="L3082" s="188"/>
      <c r="M3082" s="188"/>
      <c r="N3082" s="770"/>
    </row>
    <row r="3083" spans="1:14" s="107" customFormat="1" ht="12.75" customHeight="1">
      <c r="A3083" s="253"/>
      <c r="B3083" s="270"/>
      <c r="C3083" s="253"/>
      <c r="D3083" s="321"/>
      <c r="E3083" s="321"/>
      <c r="F3083" s="227"/>
      <c r="G3083" s="227"/>
      <c r="H3083" s="233"/>
      <c r="I3083" s="227" t="s">
        <v>1773</v>
      </c>
      <c r="J3083" s="611"/>
      <c r="K3083" s="320">
        <f>SUM(K3080:K3082)</f>
        <v>500</v>
      </c>
      <c r="L3083" s="326">
        <f>SUM(L3081:L3082)</f>
        <v>500</v>
      </c>
      <c r="M3083" s="326">
        <f>SUM(M3081:M3082)</f>
        <v>500</v>
      </c>
      <c r="N3083" s="736">
        <f>M3083/L3083*100</f>
        <v>100</v>
      </c>
    </row>
    <row r="3084" spans="1:14" ht="13.5" customHeight="1">
      <c r="A3084" s="253"/>
      <c r="B3084" s="270"/>
      <c r="C3084" s="86"/>
      <c r="D3084" s="309"/>
      <c r="E3084" s="178"/>
      <c r="F3084" s="225"/>
      <c r="G3084" s="287"/>
      <c r="H3084" s="162"/>
      <c r="I3084" s="140"/>
      <c r="J3084" s="604"/>
      <c r="K3084" s="189"/>
      <c r="L3084" s="189"/>
      <c r="M3084" s="189"/>
      <c r="N3084" s="771"/>
    </row>
    <row r="3085" spans="1:14" ht="29.25" customHeight="1">
      <c r="A3085" s="253">
        <v>38</v>
      </c>
      <c r="B3085" s="270"/>
      <c r="C3085" s="86">
        <v>2</v>
      </c>
      <c r="D3085" s="309"/>
      <c r="E3085" s="178"/>
      <c r="F3085" s="935" t="s">
        <v>1246</v>
      </c>
      <c r="G3085" s="936"/>
      <c r="H3085" s="936"/>
      <c r="I3085" s="937"/>
      <c r="J3085" s="604"/>
      <c r="K3085" s="189"/>
      <c r="L3085" s="189"/>
      <c r="M3085" s="189"/>
      <c r="N3085" s="771"/>
    </row>
    <row r="3086" spans="1:14" ht="13.5" customHeight="1">
      <c r="A3086" s="253"/>
      <c r="B3086" s="270"/>
      <c r="C3086" s="86"/>
      <c r="D3086" s="309">
        <v>2</v>
      </c>
      <c r="E3086" s="178"/>
      <c r="F3086" s="225"/>
      <c r="G3086" s="287"/>
      <c r="H3086" s="162" t="s">
        <v>1771</v>
      </c>
      <c r="I3086" s="140"/>
      <c r="J3086" s="604"/>
      <c r="K3086" s="189"/>
      <c r="L3086" s="189"/>
      <c r="M3086" s="189"/>
      <c r="N3086" s="771"/>
    </row>
    <row r="3087" spans="1:14" ht="13.5" customHeight="1">
      <c r="A3087" s="253"/>
      <c r="B3087" s="270"/>
      <c r="C3087" s="86"/>
      <c r="D3087" s="309"/>
      <c r="E3087" s="178">
        <v>3</v>
      </c>
      <c r="F3087" s="225"/>
      <c r="G3087" s="287"/>
      <c r="H3087" s="162"/>
      <c r="I3087" s="139" t="s">
        <v>1894</v>
      </c>
      <c r="J3087" s="606"/>
      <c r="K3087" s="188">
        <v>2500</v>
      </c>
      <c r="L3087" s="188">
        <v>2500</v>
      </c>
      <c r="M3087" s="188"/>
      <c r="N3087" s="735"/>
    </row>
    <row r="3088" spans="1:14" ht="6.75" customHeight="1">
      <c r="A3088" s="253"/>
      <c r="B3088" s="253"/>
      <c r="C3088" s="86"/>
      <c r="D3088" s="309"/>
      <c r="E3088" s="178"/>
      <c r="F3088" s="225"/>
      <c r="G3088" s="287"/>
      <c r="H3088" s="162"/>
      <c r="I3088" s="140"/>
      <c r="J3088" s="604"/>
      <c r="K3088" s="189"/>
      <c r="L3088" s="188"/>
      <c r="M3088" s="188"/>
      <c r="N3088" s="744"/>
    </row>
    <row r="3089" spans="1:14" s="107" customFormat="1" ht="16.5" customHeight="1">
      <c r="A3089" s="253"/>
      <c r="B3089" s="270"/>
      <c r="C3089" s="253"/>
      <c r="D3089" s="321"/>
      <c r="E3089" s="321"/>
      <c r="F3089" s="227"/>
      <c r="G3089" s="227"/>
      <c r="H3089" s="233"/>
      <c r="I3089" s="227" t="s">
        <v>1773</v>
      </c>
      <c r="J3089" s="611"/>
      <c r="K3089" s="320">
        <f>SUM(K3086:K3088)</f>
        <v>2500</v>
      </c>
      <c r="L3089" s="326">
        <f>SUM(L3087:L3088)</f>
        <v>2500</v>
      </c>
      <c r="M3089" s="326">
        <f>SUM(M3087:M3088)</f>
        <v>0</v>
      </c>
      <c r="N3089" s="746"/>
    </row>
    <row r="3090" spans="1:14" ht="13.5" customHeight="1">
      <c r="A3090" s="253"/>
      <c r="B3090" s="270"/>
      <c r="C3090" s="86"/>
      <c r="D3090" s="309"/>
      <c r="E3090" s="178"/>
      <c r="F3090" s="225"/>
      <c r="G3090" s="287"/>
      <c r="H3090" s="162"/>
      <c r="I3090" s="140"/>
      <c r="J3090" s="604"/>
      <c r="K3090" s="189"/>
      <c r="L3090" s="189"/>
      <c r="M3090" s="189"/>
      <c r="N3090" s="771"/>
    </row>
    <row r="3091" spans="1:14" ht="15">
      <c r="A3091" s="253">
        <v>39</v>
      </c>
      <c r="B3091" s="270"/>
      <c r="C3091" s="86">
        <v>2</v>
      </c>
      <c r="D3091" s="309"/>
      <c r="E3091" s="178"/>
      <c r="F3091" s="935" t="s">
        <v>1247</v>
      </c>
      <c r="G3091" s="936"/>
      <c r="H3091" s="936"/>
      <c r="I3091" s="937"/>
      <c r="J3091" s="604"/>
      <c r="K3091" s="189"/>
      <c r="L3091" s="189"/>
      <c r="M3091" s="189"/>
      <c r="N3091" s="771"/>
    </row>
    <row r="3092" spans="1:14" ht="13.5" customHeight="1">
      <c r="A3092" s="253"/>
      <c r="B3092" s="270"/>
      <c r="C3092" s="86"/>
      <c r="D3092" s="309">
        <v>2</v>
      </c>
      <c r="E3092" s="178"/>
      <c r="F3092" s="225"/>
      <c r="G3092" s="287"/>
      <c r="H3092" s="162" t="s">
        <v>1771</v>
      </c>
      <c r="I3092" s="140"/>
      <c r="J3092" s="604"/>
      <c r="K3092" s="189"/>
      <c r="L3092" s="189"/>
      <c r="M3092" s="189"/>
      <c r="N3092" s="771"/>
    </row>
    <row r="3093" spans="1:14" ht="13.5" customHeight="1">
      <c r="A3093" s="253"/>
      <c r="B3093" s="270"/>
      <c r="C3093" s="86"/>
      <c r="D3093" s="309"/>
      <c r="E3093" s="178">
        <v>3</v>
      </c>
      <c r="F3093" s="225"/>
      <c r="G3093" s="287"/>
      <c r="H3093" s="162"/>
      <c r="I3093" s="139" t="s">
        <v>1894</v>
      </c>
      <c r="J3093" s="606"/>
      <c r="K3093" s="188">
        <v>5000</v>
      </c>
      <c r="L3093" s="188">
        <v>5000</v>
      </c>
      <c r="M3093" s="188">
        <v>5000</v>
      </c>
      <c r="N3093" s="735">
        <f>M3093/L3093*100</f>
        <v>100</v>
      </c>
    </row>
    <row r="3094" spans="1:14" ht="6.75" customHeight="1">
      <c r="A3094" s="253"/>
      <c r="B3094" s="253"/>
      <c r="C3094" s="86"/>
      <c r="D3094" s="309"/>
      <c r="E3094" s="178"/>
      <c r="F3094" s="225"/>
      <c r="G3094" s="287"/>
      <c r="H3094" s="162"/>
      <c r="I3094" s="140"/>
      <c r="J3094" s="604"/>
      <c r="K3094" s="189"/>
      <c r="L3094" s="188"/>
      <c r="M3094" s="188"/>
      <c r="N3094" s="770"/>
    </row>
    <row r="3095" spans="1:14" s="107" customFormat="1" ht="15.75" customHeight="1">
      <c r="A3095" s="253"/>
      <c r="B3095" s="270"/>
      <c r="C3095" s="253"/>
      <c r="D3095" s="321"/>
      <c r="E3095" s="321"/>
      <c r="F3095" s="227"/>
      <c r="G3095" s="227"/>
      <c r="H3095" s="233"/>
      <c r="I3095" s="227" t="s">
        <v>1773</v>
      </c>
      <c r="J3095" s="611"/>
      <c r="K3095" s="320">
        <f>SUM(K3092:K3094)</f>
        <v>5000</v>
      </c>
      <c r="L3095" s="326">
        <f>SUM(L3093:L3094)</f>
        <v>5000</v>
      </c>
      <c r="M3095" s="326">
        <f>SUM(M3093:M3094)</f>
        <v>5000</v>
      </c>
      <c r="N3095" s="736">
        <f>M3095/L3095*100</f>
        <v>100</v>
      </c>
    </row>
    <row r="3096" spans="1:14" ht="8.25" customHeight="1">
      <c r="A3096" s="253"/>
      <c r="B3096" s="270"/>
      <c r="C3096" s="86"/>
      <c r="D3096" s="309"/>
      <c r="E3096" s="178"/>
      <c r="F3096" s="225"/>
      <c r="G3096" s="287"/>
      <c r="H3096" s="162"/>
      <c r="I3096" s="140"/>
      <c r="J3096" s="604"/>
      <c r="K3096" s="189"/>
      <c r="L3096" s="189"/>
      <c r="M3096" s="189"/>
      <c r="N3096" s="771"/>
    </row>
    <row r="3097" spans="1:14" ht="15">
      <c r="A3097" s="253">
        <v>40</v>
      </c>
      <c r="B3097" s="270"/>
      <c r="C3097" s="86">
        <v>2</v>
      </c>
      <c r="D3097" s="309"/>
      <c r="E3097" s="178"/>
      <c r="F3097" s="935" t="s">
        <v>1248</v>
      </c>
      <c r="G3097" s="936"/>
      <c r="H3097" s="936"/>
      <c r="I3097" s="937"/>
      <c r="J3097" s="604"/>
      <c r="K3097" s="189"/>
      <c r="L3097" s="189"/>
      <c r="M3097" s="189"/>
      <c r="N3097" s="771"/>
    </row>
    <row r="3098" spans="1:14" ht="13.5" customHeight="1">
      <c r="A3098" s="253"/>
      <c r="B3098" s="270"/>
      <c r="C3098" s="86"/>
      <c r="D3098" s="309">
        <v>2</v>
      </c>
      <c r="E3098" s="178"/>
      <c r="F3098" s="225"/>
      <c r="G3098" s="287"/>
      <c r="H3098" s="162" t="s">
        <v>1771</v>
      </c>
      <c r="I3098" s="140"/>
      <c r="J3098" s="604"/>
      <c r="K3098" s="189"/>
      <c r="L3098" s="189"/>
      <c r="M3098" s="189"/>
      <c r="N3098" s="771"/>
    </row>
    <row r="3099" spans="1:14" ht="13.5" customHeight="1">
      <c r="A3099" s="253"/>
      <c r="B3099" s="270"/>
      <c r="C3099" s="86"/>
      <c r="D3099" s="309"/>
      <c r="E3099" s="178">
        <v>3</v>
      </c>
      <c r="F3099" s="225"/>
      <c r="G3099" s="287"/>
      <c r="H3099" s="162"/>
      <c r="I3099" s="139" t="s">
        <v>1894</v>
      </c>
      <c r="J3099" s="606"/>
      <c r="K3099" s="188">
        <v>5000</v>
      </c>
      <c r="L3099" s="188">
        <v>5000</v>
      </c>
      <c r="M3099" s="188"/>
      <c r="N3099" s="735"/>
    </row>
    <row r="3100" spans="1:14" ht="14.25" customHeight="1">
      <c r="A3100" s="253"/>
      <c r="B3100" s="253"/>
      <c r="C3100" s="86"/>
      <c r="D3100" s="309"/>
      <c r="E3100" s="178"/>
      <c r="F3100" s="225"/>
      <c r="G3100" s="287"/>
      <c r="H3100" s="162"/>
      <c r="I3100" s="140"/>
      <c r="J3100" s="604"/>
      <c r="K3100" s="189"/>
      <c r="L3100" s="188"/>
      <c r="M3100" s="188"/>
      <c r="N3100" s="744"/>
    </row>
    <row r="3101" spans="1:14" s="107" customFormat="1" ht="13.5" customHeight="1">
      <c r="A3101" s="253"/>
      <c r="B3101" s="270"/>
      <c r="C3101" s="253"/>
      <c r="D3101" s="321"/>
      <c r="E3101" s="321"/>
      <c r="F3101" s="227"/>
      <c r="G3101" s="227"/>
      <c r="H3101" s="233"/>
      <c r="I3101" s="227" t="s">
        <v>1773</v>
      </c>
      <c r="J3101" s="611"/>
      <c r="K3101" s="320">
        <f>SUM(K3098:K3100)</f>
        <v>5000</v>
      </c>
      <c r="L3101" s="326">
        <f>SUM(L3099:L3100)</f>
        <v>5000</v>
      </c>
      <c r="M3101" s="326"/>
      <c r="N3101" s="746"/>
    </row>
    <row r="3102" spans="1:14" ht="15" customHeight="1">
      <c r="A3102" s="253"/>
      <c r="B3102" s="270"/>
      <c r="C3102" s="86"/>
      <c r="D3102" s="309"/>
      <c r="E3102" s="178"/>
      <c r="F3102" s="225"/>
      <c r="G3102" s="287"/>
      <c r="H3102" s="162"/>
      <c r="I3102" s="140"/>
      <c r="J3102" s="604"/>
      <c r="K3102" s="189"/>
      <c r="L3102" s="189"/>
      <c r="M3102" s="189"/>
      <c r="N3102" s="771"/>
    </row>
    <row r="3103" spans="1:14" ht="13.5" customHeight="1">
      <c r="A3103" s="253">
        <v>41</v>
      </c>
      <c r="B3103" s="270"/>
      <c r="C3103" s="86">
        <v>2</v>
      </c>
      <c r="D3103" s="309"/>
      <c r="E3103" s="178"/>
      <c r="F3103" s="225" t="s">
        <v>1249</v>
      </c>
      <c r="G3103" s="287"/>
      <c r="H3103" s="162"/>
      <c r="I3103" s="140"/>
      <c r="J3103" s="604"/>
      <c r="K3103" s="189"/>
      <c r="L3103" s="189"/>
      <c r="M3103" s="189"/>
      <c r="N3103" s="771"/>
    </row>
    <row r="3104" spans="1:14" ht="13.5" customHeight="1">
      <c r="A3104" s="253"/>
      <c r="B3104" s="270"/>
      <c r="C3104" s="86"/>
      <c r="D3104" s="309">
        <v>1</v>
      </c>
      <c r="E3104" s="178"/>
      <c r="F3104" s="225"/>
      <c r="G3104" s="287"/>
      <c r="H3104" s="162" t="s">
        <v>1761</v>
      </c>
      <c r="I3104" s="140"/>
      <c r="J3104" s="604"/>
      <c r="K3104" s="189"/>
      <c r="L3104" s="189"/>
      <c r="M3104" s="189"/>
      <c r="N3104" s="771"/>
    </row>
    <row r="3105" spans="1:14" ht="13.5" customHeight="1">
      <c r="A3105" s="253"/>
      <c r="B3105" s="270"/>
      <c r="C3105" s="86"/>
      <c r="D3105" s="309"/>
      <c r="E3105" s="178">
        <v>5</v>
      </c>
      <c r="F3105" s="225"/>
      <c r="G3105" s="287"/>
      <c r="H3105" s="162"/>
      <c r="I3105" s="139" t="s">
        <v>1770</v>
      </c>
      <c r="J3105" s="606"/>
      <c r="K3105" s="188">
        <v>3500</v>
      </c>
      <c r="L3105" s="785"/>
      <c r="M3105" s="188"/>
      <c r="N3105" s="735"/>
    </row>
    <row r="3106" spans="1:14" ht="15" customHeight="1">
      <c r="A3106" s="253"/>
      <c r="B3106" s="253"/>
      <c r="C3106" s="86"/>
      <c r="D3106" s="309"/>
      <c r="E3106" s="178"/>
      <c r="F3106" s="225"/>
      <c r="G3106" s="287"/>
      <c r="H3106" s="162"/>
      <c r="I3106" s="140"/>
      <c r="J3106" s="604"/>
      <c r="K3106" s="189"/>
      <c r="L3106" s="188"/>
      <c r="M3106" s="188"/>
      <c r="N3106" s="744"/>
    </row>
    <row r="3107" spans="1:14" s="107" customFormat="1" ht="21" customHeight="1">
      <c r="A3107" s="253"/>
      <c r="B3107" s="270"/>
      <c r="C3107" s="253"/>
      <c r="D3107" s="321"/>
      <c r="E3107" s="321"/>
      <c r="F3107" s="227"/>
      <c r="G3107" s="227"/>
      <c r="H3107" s="233"/>
      <c r="I3107" s="227" t="s">
        <v>1773</v>
      </c>
      <c r="J3107" s="611"/>
      <c r="K3107" s="320">
        <f>SUM(K3104:K3106)</f>
        <v>3500</v>
      </c>
      <c r="L3107" s="786"/>
      <c r="M3107" s="326"/>
      <c r="N3107" s="746"/>
    </row>
    <row r="3108" spans="1:14" ht="13.5" customHeight="1">
      <c r="A3108" s="253"/>
      <c r="B3108" s="270"/>
      <c r="C3108" s="86"/>
      <c r="D3108" s="309"/>
      <c r="E3108" s="178"/>
      <c r="F3108" s="225"/>
      <c r="G3108" s="287"/>
      <c r="H3108" s="162"/>
      <c r="I3108" s="140"/>
      <c r="J3108" s="604"/>
      <c r="K3108" s="189"/>
      <c r="L3108" s="189"/>
      <c r="M3108" s="189"/>
      <c r="N3108" s="771"/>
    </row>
    <row r="3109" spans="1:14" ht="13.5" customHeight="1">
      <c r="A3109" s="253">
        <v>42</v>
      </c>
      <c r="B3109" s="270"/>
      <c r="C3109" s="86">
        <v>2</v>
      </c>
      <c r="D3109" s="309"/>
      <c r="E3109" s="178"/>
      <c r="F3109" s="225" t="s">
        <v>1254</v>
      </c>
      <c r="G3109" s="287"/>
      <c r="H3109" s="162"/>
      <c r="I3109" s="140"/>
      <c r="J3109" s="604"/>
      <c r="K3109" s="189"/>
      <c r="L3109" s="189"/>
      <c r="M3109" s="189"/>
      <c r="N3109" s="771"/>
    </row>
    <row r="3110" spans="1:14" ht="13.5" customHeight="1">
      <c r="A3110" s="253"/>
      <c r="B3110" s="270"/>
      <c r="C3110" s="86"/>
      <c r="D3110" s="309">
        <v>1</v>
      </c>
      <c r="E3110" s="178"/>
      <c r="F3110" s="225"/>
      <c r="G3110" s="287"/>
      <c r="H3110" s="162" t="s">
        <v>1761</v>
      </c>
      <c r="I3110" s="140"/>
      <c r="J3110" s="604"/>
      <c r="K3110" s="189"/>
      <c r="L3110" s="189"/>
      <c r="M3110" s="189"/>
      <c r="N3110" s="771"/>
    </row>
    <row r="3111" spans="1:14" ht="13.5" customHeight="1">
      <c r="A3111" s="253"/>
      <c r="B3111" s="270"/>
      <c r="C3111" s="86"/>
      <c r="D3111" s="309"/>
      <c r="E3111" s="178">
        <v>5</v>
      </c>
      <c r="F3111" s="225"/>
      <c r="G3111" s="287"/>
      <c r="H3111" s="162"/>
      <c r="I3111" s="139" t="s">
        <v>1770</v>
      </c>
      <c r="J3111" s="606"/>
      <c r="K3111" s="188">
        <v>1000</v>
      </c>
      <c r="L3111" s="785"/>
      <c r="M3111" s="188"/>
      <c r="N3111" s="735"/>
    </row>
    <row r="3112" spans="1:14" ht="13.5" customHeight="1">
      <c r="A3112" s="253"/>
      <c r="B3112" s="253"/>
      <c r="C3112" s="86"/>
      <c r="D3112" s="309"/>
      <c r="E3112" s="178"/>
      <c r="F3112" s="225"/>
      <c r="G3112" s="287"/>
      <c r="H3112" s="162"/>
      <c r="I3112" s="140"/>
      <c r="J3112" s="604"/>
      <c r="K3112" s="189"/>
      <c r="L3112" s="188"/>
      <c r="M3112" s="188"/>
      <c r="N3112" s="744"/>
    </row>
    <row r="3113" spans="1:14" s="107" customFormat="1" ht="13.5" customHeight="1">
      <c r="A3113" s="253"/>
      <c r="B3113" s="270"/>
      <c r="C3113" s="253"/>
      <c r="D3113" s="321"/>
      <c r="E3113" s="321"/>
      <c r="F3113" s="227"/>
      <c r="G3113" s="227"/>
      <c r="H3113" s="233"/>
      <c r="I3113" s="227" t="s">
        <v>1773</v>
      </c>
      <c r="J3113" s="611"/>
      <c r="K3113" s="320">
        <f>SUM(K3110:K3112)</f>
        <v>1000</v>
      </c>
      <c r="L3113" s="786"/>
      <c r="M3113" s="326"/>
      <c r="N3113" s="746"/>
    </row>
    <row r="3114" spans="1:14" ht="13.5" customHeight="1">
      <c r="A3114" s="253"/>
      <c r="B3114" s="270"/>
      <c r="C3114" s="86"/>
      <c r="D3114" s="309"/>
      <c r="E3114" s="178"/>
      <c r="F3114" s="225"/>
      <c r="G3114" s="287"/>
      <c r="H3114" s="162"/>
      <c r="I3114" s="140"/>
      <c r="J3114" s="604"/>
      <c r="K3114" s="189"/>
      <c r="L3114" s="189"/>
      <c r="M3114" s="189"/>
      <c r="N3114" s="771"/>
    </row>
    <row r="3115" spans="1:14" ht="15">
      <c r="A3115" s="253">
        <v>43</v>
      </c>
      <c r="B3115" s="270"/>
      <c r="C3115" s="86">
        <v>2</v>
      </c>
      <c r="D3115" s="309"/>
      <c r="E3115" s="178"/>
      <c r="F3115" s="935" t="s">
        <v>1250</v>
      </c>
      <c r="G3115" s="936"/>
      <c r="H3115" s="936"/>
      <c r="I3115" s="937"/>
      <c r="J3115" s="604"/>
      <c r="K3115" s="189"/>
      <c r="L3115" s="189"/>
      <c r="M3115" s="189"/>
      <c r="N3115" s="771"/>
    </row>
    <row r="3116" spans="1:14" ht="13.5" customHeight="1">
      <c r="A3116" s="253"/>
      <c r="B3116" s="270"/>
      <c r="C3116" s="86"/>
      <c r="D3116" s="309">
        <v>2</v>
      </c>
      <c r="E3116" s="178"/>
      <c r="F3116" s="225"/>
      <c r="G3116" s="287"/>
      <c r="H3116" s="162" t="s">
        <v>1771</v>
      </c>
      <c r="I3116" s="140"/>
      <c r="J3116" s="604"/>
      <c r="K3116" s="189"/>
      <c r="L3116" s="189"/>
      <c r="M3116" s="189"/>
      <c r="N3116" s="771"/>
    </row>
    <row r="3117" spans="1:14" ht="17.25" customHeight="1">
      <c r="A3117" s="253"/>
      <c r="B3117" s="270"/>
      <c r="C3117" s="86"/>
      <c r="D3117" s="309"/>
      <c r="E3117" s="178">
        <v>3</v>
      </c>
      <c r="F3117" s="225"/>
      <c r="G3117" s="287"/>
      <c r="H3117" s="162"/>
      <c r="I3117" s="139" t="s">
        <v>1894</v>
      </c>
      <c r="J3117" s="606"/>
      <c r="K3117" s="188">
        <v>4000</v>
      </c>
      <c r="L3117" s="188">
        <v>4000</v>
      </c>
      <c r="M3117" s="188">
        <v>4000</v>
      </c>
      <c r="N3117" s="735">
        <f>M3117/L3117*100</f>
        <v>100</v>
      </c>
    </row>
    <row r="3118" spans="1:14" ht="10.5" customHeight="1">
      <c r="A3118" s="253"/>
      <c r="B3118" s="253"/>
      <c r="C3118" s="86"/>
      <c r="D3118" s="309"/>
      <c r="E3118" s="178"/>
      <c r="F3118" s="225"/>
      <c r="G3118" s="287"/>
      <c r="H3118" s="162"/>
      <c r="I3118" s="140"/>
      <c r="J3118" s="604"/>
      <c r="K3118" s="189"/>
      <c r="L3118" s="188"/>
      <c r="M3118" s="188"/>
      <c r="N3118" s="770"/>
    </row>
    <row r="3119" spans="1:14" s="107" customFormat="1" ht="13.5" customHeight="1">
      <c r="A3119" s="253"/>
      <c r="B3119" s="270"/>
      <c r="C3119" s="253"/>
      <c r="D3119" s="321"/>
      <c r="E3119" s="321"/>
      <c r="F3119" s="227"/>
      <c r="G3119" s="227"/>
      <c r="H3119" s="233"/>
      <c r="I3119" s="227" t="s">
        <v>1773</v>
      </c>
      <c r="J3119" s="611"/>
      <c r="K3119" s="320">
        <f>SUM(K3116:K3118)</f>
        <v>4000</v>
      </c>
      <c r="L3119" s="326">
        <f>SUM(L3117:L3118)</f>
        <v>4000</v>
      </c>
      <c r="M3119" s="326">
        <f>SUM(M3117:M3118)</f>
        <v>4000</v>
      </c>
      <c r="N3119" s="736">
        <f>M3119/L3119*100</f>
        <v>100</v>
      </c>
    </row>
    <row r="3120" spans="1:14" ht="14.25" customHeight="1">
      <c r="A3120" s="253"/>
      <c r="B3120" s="270"/>
      <c r="C3120" s="86"/>
      <c r="D3120" s="309"/>
      <c r="E3120" s="178"/>
      <c r="F3120" s="225"/>
      <c r="G3120" s="287"/>
      <c r="H3120" s="162"/>
      <c r="I3120" s="140"/>
      <c r="J3120" s="604"/>
      <c r="K3120" s="189"/>
      <c r="L3120" s="189"/>
      <c r="M3120" s="189"/>
      <c r="N3120" s="771"/>
    </row>
    <row r="3121" spans="1:14" ht="16.5" customHeight="1">
      <c r="A3121" s="253">
        <v>44</v>
      </c>
      <c r="B3121" s="270"/>
      <c r="C3121" s="86">
        <v>2</v>
      </c>
      <c r="D3121" s="321"/>
      <c r="E3121" s="178"/>
      <c r="F3121" s="225" t="s">
        <v>1251</v>
      </c>
      <c r="G3121" s="287"/>
      <c r="H3121" s="162"/>
      <c r="I3121" s="140"/>
      <c r="J3121" s="604"/>
      <c r="K3121" s="189"/>
      <c r="L3121" s="189"/>
      <c r="M3121" s="189"/>
      <c r="N3121" s="771"/>
    </row>
    <row r="3122" spans="1:14" ht="13.5" customHeight="1">
      <c r="A3122" s="253"/>
      <c r="B3122" s="270"/>
      <c r="C3122" s="86"/>
      <c r="D3122" s="309">
        <v>1</v>
      </c>
      <c r="E3122" s="178"/>
      <c r="F3122" s="225"/>
      <c r="G3122" s="287"/>
      <c r="H3122" s="162" t="s">
        <v>1761</v>
      </c>
      <c r="I3122" s="140"/>
      <c r="J3122" s="604"/>
      <c r="K3122" s="189"/>
      <c r="L3122" s="189"/>
      <c r="M3122" s="189"/>
      <c r="N3122" s="771"/>
    </row>
    <row r="3123" spans="1:14" ht="13.5" customHeight="1">
      <c r="A3123" s="253"/>
      <c r="B3123" s="270"/>
      <c r="C3123" s="86"/>
      <c r="D3123" s="309"/>
      <c r="E3123" s="178">
        <v>5</v>
      </c>
      <c r="F3123" s="225"/>
      <c r="G3123" s="287"/>
      <c r="H3123" s="162"/>
      <c r="I3123" s="139" t="s">
        <v>1770</v>
      </c>
      <c r="J3123" s="606"/>
      <c r="K3123" s="188">
        <v>300</v>
      </c>
      <c r="L3123" s="188">
        <v>300</v>
      </c>
      <c r="M3123" s="188">
        <v>300</v>
      </c>
      <c r="N3123" s="735">
        <f>M3123/L3123*100</f>
        <v>100</v>
      </c>
    </row>
    <row r="3124" spans="1:14" ht="13.5" customHeight="1">
      <c r="A3124" s="253"/>
      <c r="B3124" s="253"/>
      <c r="C3124" s="86"/>
      <c r="D3124" s="309"/>
      <c r="E3124" s="178"/>
      <c r="F3124" s="225"/>
      <c r="G3124" s="287"/>
      <c r="H3124" s="162"/>
      <c r="I3124" s="140"/>
      <c r="J3124" s="604"/>
      <c r="K3124" s="189"/>
      <c r="L3124" s="188"/>
      <c r="M3124" s="188"/>
      <c r="N3124" s="770"/>
    </row>
    <row r="3125" spans="1:14" s="107" customFormat="1" ht="13.5" customHeight="1">
      <c r="A3125" s="253"/>
      <c r="B3125" s="270"/>
      <c r="C3125" s="253"/>
      <c r="D3125" s="321"/>
      <c r="E3125" s="321"/>
      <c r="F3125" s="227"/>
      <c r="G3125" s="227"/>
      <c r="H3125" s="233"/>
      <c r="I3125" s="227" t="s">
        <v>1773</v>
      </c>
      <c r="J3125" s="611"/>
      <c r="K3125" s="320">
        <f>SUM(K3122:K3124)</f>
        <v>300</v>
      </c>
      <c r="L3125" s="326">
        <f>SUM(L3123:L3124)</f>
        <v>300</v>
      </c>
      <c r="M3125" s="326">
        <f>SUM(M3123:M3124)</f>
        <v>300</v>
      </c>
      <c r="N3125" s="736">
        <f>M3125/L3125*100</f>
        <v>100</v>
      </c>
    </row>
    <row r="3126" spans="1:14" ht="13.5" customHeight="1">
      <c r="A3126" s="253"/>
      <c r="B3126" s="253"/>
      <c r="C3126" s="86"/>
      <c r="D3126" s="309"/>
      <c r="E3126" s="178"/>
      <c r="F3126" s="225"/>
      <c r="G3126" s="287"/>
      <c r="H3126" s="162"/>
      <c r="I3126" s="140"/>
      <c r="J3126" s="604"/>
      <c r="K3126" s="189"/>
      <c r="L3126" s="189"/>
      <c r="M3126" s="189"/>
      <c r="N3126" s="771"/>
    </row>
    <row r="3127" spans="1:14" s="107" customFormat="1" ht="17.25" customHeight="1">
      <c r="A3127" s="253">
        <v>45</v>
      </c>
      <c r="B3127" s="270"/>
      <c r="C3127" s="253">
        <v>1</v>
      </c>
      <c r="D3127" s="309"/>
      <c r="E3127" s="321"/>
      <c r="F3127" s="935" t="s">
        <v>1252</v>
      </c>
      <c r="G3127" s="936"/>
      <c r="H3127" s="936"/>
      <c r="I3127" s="937"/>
      <c r="J3127" s="612"/>
      <c r="K3127" s="376"/>
      <c r="L3127" s="376"/>
      <c r="M3127" s="376"/>
      <c r="N3127" s="771"/>
    </row>
    <row r="3128" spans="1:14" ht="13.5" customHeight="1">
      <c r="A3128" s="253"/>
      <c r="B3128" s="270"/>
      <c r="C3128" s="86"/>
      <c r="D3128" s="309">
        <v>2</v>
      </c>
      <c r="E3128" s="178"/>
      <c r="F3128" s="225"/>
      <c r="G3128" s="287"/>
      <c r="H3128" s="162" t="s">
        <v>1771</v>
      </c>
      <c r="I3128" s="140"/>
      <c r="J3128" s="604"/>
      <c r="K3128" s="189"/>
      <c r="L3128" s="189"/>
      <c r="M3128" s="189"/>
      <c r="N3128" s="771"/>
    </row>
    <row r="3129" spans="1:14" ht="13.5" customHeight="1">
      <c r="A3129" s="253"/>
      <c r="B3129" s="270"/>
      <c r="C3129" s="86"/>
      <c r="D3129" s="309"/>
      <c r="E3129" s="178">
        <v>3</v>
      </c>
      <c r="F3129" s="225"/>
      <c r="G3129" s="287"/>
      <c r="H3129" s="162"/>
      <c r="I3129" s="139" t="s">
        <v>1894</v>
      </c>
      <c r="J3129" s="606"/>
      <c r="K3129" s="188"/>
      <c r="L3129" s="188">
        <v>3908</v>
      </c>
      <c r="M3129" s="188">
        <v>3908</v>
      </c>
      <c r="N3129" s="735">
        <f>M3129/L3129*100</f>
        <v>100</v>
      </c>
    </row>
    <row r="3130" spans="1:14" ht="13.5" customHeight="1">
      <c r="A3130" s="253"/>
      <c r="B3130" s="253"/>
      <c r="C3130" s="86"/>
      <c r="D3130" s="309"/>
      <c r="E3130" s="178"/>
      <c r="F3130" s="225"/>
      <c r="G3130" s="287"/>
      <c r="H3130" s="162"/>
      <c r="I3130" s="140"/>
      <c r="J3130" s="604"/>
      <c r="K3130" s="189"/>
      <c r="L3130" s="188"/>
      <c r="M3130" s="188"/>
      <c r="N3130" s="770"/>
    </row>
    <row r="3131" spans="1:14" s="107" customFormat="1" ht="13.5" customHeight="1">
      <c r="A3131" s="253"/>
      <c r="B3131" s="270"/>
      <c r="C3131" s="253"/>
      <c r="D3131" s="321"/>
      <c r="E3131" s="321"/>
      <c r="F3131" s="227"/>
      <c r="G3131" s="227"/>
      <c r="H3131" s="233"/>
      <c r="I3131" s="227" t="s">
        <v>1773</v>
      </c>
      <c r="J3131" s="611"/>
      <c r="K3131" s="320">
        <f>SUM(K3128:K3130)</f>
        <v>0</v>
      </c>
      <c r="L3131" s="326">
        <f>SUM(L3129:L3130)</f>
        <v>3908</v>
      </c>
      <c r="M3131" s="326">
        <f>SUM(M3129:M3130)</f>
        <v>3908</v>
      </c>
      <c r="N3131" s="736">
        <f>M3131/L3131*100</f>
        <v>100</v>
      </c>
    </row>
    <row r="3132" spans="1:14" ht="13.5" customHeight="1">
      <c r="A3132" s="253"/>
      <c r="B3132" s="270"/>
      <c r="C3132" s="86"/>
      <c r="D3132" s="309"/>
      <c r="E3132" s="178"/>
      <c r="F3132" s="225"/>
      <c r="G3132" s="287"/>
      <c r="H3132" s="162"/>
      <c r="I3132" s="140"/>
      <c r="J3132" s="604"/>
      <c r="K3132" s="189"/>
      <c r="L3132" s="189"/>
      <c r="M3132" s="189"/>
      <c r="N3132" s="771"/>
    </row>
    <row r="3133" spans="1:14" ht="13.5" customHeight="1">
      <c r="A3133" s="253">
        <v>46</v>
      </c>
      <c r="B3133" s="270"/>
      <c r="C3133" s="86">
        <v>2</v>
      </c>
      <c r="D3133" s="309"/>
      <c r="E3133" s="178"/>
      <c r="F3133" s="225" t="s">
        <v>1253</v>
      </c>
      <c r="G3133" s="287"/>
      <c r="H3133" s="162"/>
      <c r="I3133" s="140"/>
      <c r="J3133" s="604"/>
      <c r="K3133" s="189"/>
      <c r="L3133" s="189"/>
      <c r="M3133" s="189"/>
      <c r="N3133" s="771"/>
    </row>
    <row r="3134" spans="1:14" ht="13.5" customHeight="1">
      <c r="A3134" s="253"/>
      <c r="B3134" s="270"/>
      <c r="C3134" s="86"/>
      <c r="D3134" s="309">
        <v>1</v>
      </c>
      <c r="E3134" s="178"/>
      <c r="F3134" s="225"/>
      <c r="G3134" s="287"/>
      <c r="H3134" s="162" t="s">
        <v>1761</v>
      </c>
      <c r="I3134" s="140"/>
      <c r="J3134" s="604"/>
      <c r="K3134" s="189"/>
      <c r="L3134" s="189"/>
      <c r="M3134" s="189"/>
      <c r="N3134" s="771"/>
    </row>
    <row r="3135" spans="1:14" ht="13.5" customHeight="1">
      <c r="A3135" s="253"/>
      <c r="B3135" s="270"/>
      <c r="C3135" s="86"/>
      <c r="D3135" s="309"/>
      <c r="E3135" s="178">
        <v>5</v>
      </c>
      <c r="F3135" s="225"/>
      <c r="G3135" s="287"/>
      <c r="H3135" s="162"/>
      <c r="I3135" s="139" t="s">
        <v>1770</v>
      </c>
      <c r="J3135" s="606"/>
      <c r="K3135" s="188">
        <v>1000</v>
      </c>
      <c r="L3135" s="188">
        <v>1000</v>
      </c>
      <c r="M3135" s="188">
        <v>1000</v>
      </c>
      <c r="N3135" s="735">
        <f>M3135/L3135*100</f>
        <v>100</v>
      </c>
    </row>
    <row r="3136" spans="1:14" ht="17.25" customHeight="1">
      <c r="A3136" s="253"/>
      <c r="B3136" s="253"/>
      <c r="C3136" s="86"/>
      <c r="D3136" s="309"/>
      <c r="E3136" s="178"/>
      <c r="F3136" s="225"/>
      <c r="G3136" s="287"/>
      <c r="H3136" s="162"/>
      <c r="I3136" s="140"/>
      <c r="J3136" s="604"/>
      <c r="K3136" s="189"/>
      <c r="L3136" s="188"/>
      <c r="M3136" s="188"/>
      <c r="N3136" s="770"/>
    </row>
    <row r="3137" spans="1:14" s="107" customFormat="1" ht="13.5" customHeight="1">
      <c r="A3137" s="253"/>
      <c r="B3137" s="270"/>
      <c r="C3137" s="253"/>
      <c r="D3137" s="321"/>
      <c r="E3137" s="321"/>
      <c r="F3137" s="227"/>
      <c r="G3137" s="227"/>
      <c r="H3137" s="233"/>
      <c r="I3137" s="227" t="s">
        <v>1773</v>
      </c>
      <c r="J3137" s="611"/>
      <c r="K3137" s="320">
        <f>SUM(K3134:K3136)</f>
        <v>1000</v>
      </c>
      <c r="L3137" s="326">
        <f>SUM(L3135:L3136)</f>
        <v>1000</v>
      </c>
      <c r="M3137" s="326">
        <f>SUM(M3135:M3136)</f>
        <v>1000</v>
      </c>
      <c r="N3137" s="736">
        <f>M3137/L3137*100</f>
        <v>100</v>
      </c>
    </row>
    <row r="3138" spans="1:14" ht="13.5" customHeight="1">
      <c r="A3138" s="253"/>
      <c r="B3138" s="270"/>
      <c r="C3138" s="86"/>
      <c r="D3138" s="309"/>
      <c r="E3138" s="178"/>
      <c r="F3138" s="225"/>
      <c r="G3138" s="287"/>
      <c r="H3138" s="162"/>
      <c r="I3138" s="140"/>
      <c r="J3138" s="604"/>
      <c r="K3138" s="189"/>
      <c r="L3138" s="189"/>
      <c r="M3138" s="189"/>
      <c r="N3138" s="771"/>
    </row>
    <row r="3139" spans="1:14" ht="15">
      <c r="A3139" s="253">
        <v>47</v>
      </c>
      <c r="B3139" s="270"/>
      <c r="C3139" s="86">
        <v>2</v>
      </c>
      <c r="D3139" s="309"/>
      <c r="E3139" s="178"/>
      <c r="F3139" s="935" t="s">
        <v>1501</v>
      </c>
      <c r="G3139" s="936"/>
      <c r="H3139" s="936"/>
      <c r="I3139" s="937"/>
      <c r="J3139" s="604"/>
      <c r="K3139" s="189"/>
      <c r="L3139" s="189"/>
      <c r="M3139" s="189"/>
      <c r="N3139" s="771"/>
    </row>
    <row r="3140" spans="1:14" ht="13.5" customHeight="1">
      <c r="A3140" s="253"/>
      <c r="B3140" s="270"/>
      <c r="C3140" s="86"/>
      <c r="D3140" s="309">
        <v>2</v>
      </c>
      <c r="E3140" s="178"/>
      <c r="F3140" s="225"/>
      <c r="G3140" s="287"/>
      <c r="H3140" s="162" t="s">
        <v>1771</v>
      </c>
      <c r="I3140" s="140"/>
      <c r="J3140" s="604"/>
      <c r="K3140" s="189"/>
      <c r="L3140" s="189"/>
      <c r="M3140" s="189"/>
      <c r="N3140" s="771"/>
    </row>
    <row r="3141" spans="1:14" ht="13.5" customHeight="1">
      <c r="A3141" s="253"/>
      <c r="B3141" s="270"/>
      <c r="C3141" s="86"/>
      <c r="D3141" s="309"/>
      <c r="E3141" s="178">
        <v>3</v>
      </c>
      <c r="F3141" s="225"/>
      <c r="G3141" s="287"/>
      <c r="H3141" s="162"/>
      <c r="I3141" s="139" t="s">
        <v>1894</v>
      </c>
      <c r="J3141" s="606"/>
      <c r="K3141" s="188">
        <v>5294</v>
      </c>
      <c r="L3141" s="188">
        <v>13194</v>
      </c>
      <c r="M3141" s="188">
        <v>7900</v>
      </c>
      <c r="N3141" s="735">
        <f>M3141/L3141*100</f>
        <v>59.87570107624678</v>
      </c>
    </row>
    <row r="3142" spans="1:14" ht="15">
      <c r="A3142" s="253"/>
      <c r="B3142" s="253"/>
      <c r="C3142" s="86"/>
      <c r="D3142" s="309"/>
      <c r="E3142" s="178"/>
      <c r="F3142" s="225"/>
      <c r="G3142" s="287"/>
      <c r="H3142" s="162"/>
      <c r="I3142" s="140"/>
      <c r="J3142" s="604"/>
      <c r="K3142" s="189"/>
      <c r="L3142" s="188"/>
      <c r="M3142" s="188"/>
      <c r="N3142" s="744"/>
    </row>
    <row r="3143" spans="1:14" s="107" customFormat="1" ht="13.5" customHeight="1">
      <c r="A3143" s="253"/>
      <c r="B3143" s="270"/>
      <c r="C3143" s="253"/>
      <c r="D3143" s="321"/>
      <c r="E3143" s="321"/>
      <c r="F3143" s="227"/>
      <c r="G3143" s="227"/>
      <c r="H3143" s="233"/>
      <c r="I3143" s="227" t="s">
        <v>1773</v>
      </c>
      <c r="J3143" s="611"/>
      <c r="K3143" s="320">
        <f>SUM(K3140:K3142)</f>
        <v>5294</v>
      </c>
      <c r="L3143" s="326">
        <f>SUM(L3141:L3142)</f>
        <v>13194</v>
      </c>
      <c r="M3143" s="326">
        <f>SUM(M3141:M3142)</f>
        <v>7900</v>
      </c>
      <c r="N3143" s="736">
        <f>M3143/L3143*100</f>
        <v>59.87570107624678</v>
      </c>
    </row>
    <row r="3144" spans="1:14" ht="8.25" customHeight="1">
      <c r="A3144" s="253"/>
      <c r="B3144" s="270"/>
      <c r="C3144" s="86"/>
      <c r="D3144" s="309"/>
      <c r="E3144" s="178"/>
      <c r="F3144" s="225"/>
      <c r="G3144" s="287"/>
      <c r="H3144" s="162"/>
      <c r="I3144" s="140"/>
      <c r="J3144" s="604"/>
      <c r="K3144" s="189"/>
      <c r="L3144" s="189"/>
      <c r="M3144" s="189"/>
      <c r="N3144" s="771"/>
    </row>
    <row r="3145" spans="1:14" ht="15">
      <c r="A3145" s="253">
        <v>48</v>
      </c>
      <c r="B3145" s="270"/>
      <c r="C3145" s="86">
        <v>2</v>
      </c>
      <c r="D3145" s="309"/>
      <c r="E3145" s="178"/>
      <c r="F3145" s="935" t="s">
        <v>1388</v>
      </c>
      <c r="G3145" s="936"/>
      <c r="H3145" s="936"/>
      <c r="I3145" s="937"/>
      <c r="J3145" s="604"/>
      <c r="K3145" s="189"/>
      <c r="L3145" s="189"/>
      <c r="M3145" s="189"/>
      <c r="N3145" s="771"/>
    </row>
    <row r="3146" spans="1:14" ht="13.5" customHeight="1">
      <c r="A3146" s="253"/>
      <c r="B3146" s="270"/>
      <c r="C3146" s="86"/>
      <c r="D3146" s="309">
        <v>1</v>
      </c>
      <c r="E3146" s="178"/>
      <c r="F3146" s="225"/>
      <c r="G3146" s="287"/>
      <c r="H3146" s="162" t="s">
        <v>1761</v>
      </c>
      <c r="I3146" s="140"/>
      <c r="J3146" s="604"/>
      <c r="K3146" s="189"/>
      <c r="L3146" s="189"/>
      <c r="M3146" s="189"/>
      <c r="N3146" s="771"/>
    </row>
    <row r="3147" spans="1:14" ht="13.5" customHeight="1">
      <c r="A3147" s="253"/>
      <c r="B3147" s="270"/>
      <c r="C3147" s="86"/>
      <c r="D3147" s="309"/>
      <c r="E3147" s="178">
        <v>5</v>
      </c>
      <c r="F3147" s="225"/>
      <c r="G3147" s="287"/>
      <c r="H3147" s="162"/>
      <c r="I3147" s="139" t="s">
        <v>1770</v>
      </c>
      <c r="J3147" s="606"/>
      <c r="K3147" s="188">
        <v>5294</v>
      </c>
      <c r="L3147" s="188">
        <v>20</v>
      </c>
      <c r="M3147" s="188">
        <v>20</v>
      </c>
      <c r="N3147" s="735">
        <f>M3147/L3147*100</f>
        <v>100</v>
      </c>
    </row>
    <row r="3148" spans="1:14" ht="6.75" customHeight="1">
      <c r="A3148" s="253"/>
      <c r="B3148" s="253"/>
      <c r="C3148" s="86"/>
      <c r="D3148" s="309"/>
      <c r="E3148" s="178"/>
      <c r="F3148" s="225"/>
      <c r="G3148" s="287"/>
      <c r="H3148" s="162"/>
      <c r="I3148" s="140"/>
      <c r="J3148" s="604"/>
      <c r="K3148" s="189"/>
      <c r="L3148" s="188"/>
      <c r="M3148" s="188"/>
      <c r="N3148" s="744"/>
    </row>
    <row r="3149" spans="1:14" s="107" customFormat="1" ht="13.5" customHeight="1">
      <c r="A3149" s="253"/>
      <c r="B3149" s="270"/>
      <c r="C3149" s="253"/>
      <c r="D3149" s="321"/>
      <c r="E3149" s="321"/>
      <c r="F3149" s="227"/>
      <c r="G3149" s="227"/>
      <c r="H3149" s="233"/>
      <c r="I3149" s="227" t="s">
        <v>1773</v>
      </c>
      <c r="J3149" s="611"/>
      <c r="K3149" s="320">
        <f>SUM(K3146:K3148)</f>
        <v>5294</v>
      </c>
      <c r="L3149" s="326">
        <f>SUM(L3147:L3148)</f>
        <v>20</v>
      </c>
      <c r="M3149" s="326">
        <f>SUM(M3147:M3148)</f>
        <v>20</v>
      </c>
      <c r="N3149" s="736">
        <f>M3149/L3149*100</f>
        <v>100</v>
      </c>
    </row>
    <row r="3150" spans="1:14" ht="15" customHeight="1">
      <c r="A3150" s="253"/>
      <c r="B3150" s="270"/>
      <c r="C3150" s="86"/>
      <c r="D3150" s="309"/>
      <c r="E3150" s="178"/>
      <c r="F3150" s="225"/>
      <c r="G3150" s="287"/>
      <c r="H3150" s="162"/>
      <c r="I3150" s="140"/>
      <c r="J3150" s="604"/>
      <c r="K3150" s="189"/>
      <c r="L3150" s="189"/>
      <c r="M3150" s="189"/>
      <c r="N3150" s="771"/>
    </row>
    <row r="3151" spans="1:14" ht="15">
      <c r="A3151" s="253">
        <v>49</v>
      </c>
      <c r="B3151" s="270"/>
      <c r="C3151" s="86">
        <v>2</v>
      </c>
      <c r="D3151" s="309"/>
      <c r="E3151" s="178"/>
      <c r="F3151" s="935" t="s">
        <v>1389</v>
      </c>
      <c r="G3151" s="936"/>
      <c r="H3151" s="936"/>
      <c r="I3151" s="937"/>
      <c r="J3151" s="604"/>
      <c r="K3151" s="189"/>
      <c r="L3151" s="189"/>
      <c r="M3151" s="189"/>
      <c r="N3151" s="771"/>
    </row>
    <row r="3152" spans="1:14" ht="13.5" customHeight="1">
      <c r="A3152" s="253"/>
      <c r="B3152" s="270"/>
      <c r="C3152" s="86"/>
      <c r="D3152" s="309">
        <v>1</v>
      </c>
      <c r="E3152" s="178"/>
      <c r="F3152" s="225"/>
      <c r="G3152" s="287"/>
      <c r="H3152" s="162" t="s">
        <v>1761</v>
      </c>
      <c r="I3152" s="140"/>
      <c r="J3152" s="604"/>
      <c r="K3152" s="189"/>
      <c r="L3152" s="189"/>
      <c r="M3152" s="189"/>
      <c r="N3152" s="771"/>
    </row>
    <row r="3153" spans="1:14" ht="15">
      <c r="A3153" s="253"/>
      <c r="B3153" s="270"/>
      <c r="C3153" s="86"/>
      <c r="E3153" s="178">
        <v>5</v>
      </c>
      <c r="F3153" s="225"/>
      <c r="G3153" s="287"/>
      <c r="H3153" s="162"/>
      <c r="I3153" s="139" t="s">
        <v>1770</v>
      </c>
      <c r="J3153" s="606"/>
      <c r="K3153" s="188">
        <v>5294</v>
      </c>
      <c r="L3153" s="188">
        <v>18</v>
      </c>
      <c r="M3153" s="188">
        <v>18</v>
      </c>
      <c r="N3153" s="735">
        <f>M3153/L3153*100</f>
        <v>100</v>
      </c>
    </row>
    <row r="3154" spans="1:14" ht="6.75" customHeight="1">
      <c r="A3154" s="253"/>
      <c r="B3154" s="253"/>
      <c r="C3154" s="86"/>
      <c r="D3154" s="309"/>
      <c r="E3154" s="178"/>
      <c r="F3154" s="225"/>
      <c r="G3154" s="287"/>
      <c r="H3154" s="162"/>
      <c r="I3154" s="140"/>
      <c r="J3154" s="604"/>
      <c r="K3154" s="189"/>
      <c r="L3154" s="188"/>
      <c r="M3154" s="188"/>
      <c r="N3154" s="744"/>
    </row>
    <row r="3155" spans="1:14" s="107" customFormat="1" ht="13.5" customHeight="1">
      <c r="A3155" s="253"/>
      <c r="B3155" s="270"/>
      <c r="C3155" s="253"/>
      <c r="D3155" s="309"/>
      <c r="E3155" s="321"/>
      <c r="F3155" s="227"/>
      <c r="G3155" s="227"/>
      <c r="H3155" s="233"/>
      <c r="I3155" s="227" t="s">
        <v>1773</v>
      </c>
      <c r="J3155" s="611"/>
      <c r="K3155" s="320">
        <f>SUM(K3152:K3154)</f>
        <v>5294</v>
      </c>
      <c r="L3155" s="326">
        <f>SUM(L3153:L3154)</f>
        <v>18</v>
      </c>
      <c r="M3155" s="326">
        <f>SUM(M3153:M3154)</f>
        <v>18</v>
      </c>
      <c r="N3155" s="736">
        <f>M3155/L3155*100</f>
        <v>100</v>
      </c>
    </row>
    <row r="3156" spans="1:14" ht="4.5" customHeight="1">
      <c r="A3156" s="253"/>
      <c r="B3156" s="270"/>
      <c r="C3156" s="86"/>
      <c r="D3156" s="316"/>
      <c r="E3156" s="178"/>
      <c r="F3156" s="225"/>
      <c r="G3156" s="287"/>
      <c r="H3156" s="162"/>
      <c r="I3156" s="140"/>
      <c r="J3156" s="604"/>
      <c r="K3156" s="189"/>
      <c r="L3156" s="189"/>
      <c r="M3156" s="189"/>
      <c r="N3156" s="771"/>
    </row>
    <row r="3157" spans="1:14" ht="15">
      <c r="A3157" s="253">
        <v>50</v>
      </c>
      <c r="C3157" s="86">
        <v>2</v>
      </c>
      <c r="D3157" s="309"/>
      <c r="E3157" s="178"/>
      <c r="F3157" s="935" t="s">
        <v>1470</v>
      </c>
      <c r="G3157" s="936"/>
      <c r="H3157" s="936"/>
      <c r="I3157" s="937"/>
      <c r="J3157" s="604"/>
      <c r="K3157" s="189"/>
      <c r="L3157" s="189"/>
      <c r="M3157" s="189"/>
      <c r="N3157" s="771"/>
    </row>
    <row r="3158" spans="1:14" ht="15">
      <c r="A3158" s="253"/>
      <c r="B3158" s="270">
        <v>1</v>
      </c>
      <c r="C3158" s="86"/>
      <c r="D3158" s="309"/>
      <c r="E3158" s="178"/>
      <c r="F3158" s="423"/>
      <c r="G3158" s="287" t="s">
        <v>1390</v>
      </c>
      <c r="H3158" s="423"/>
      <c r="I3158" s="423"/>
      <c r="J3158" s="604"/>
      <c r="K3158" s="189"/>
      <c r="L3158" s="189"/>
      <c r="M3158" s="189"/>
      <c r="N3158" s="771"/>
    </row>
    <row r="3159" spans="1:14" ht="13.5" customHeight="1">
      <c r="A3159" s="253"/>
      <c r="B3159" s="270"/>
      <c r="C3159" s="86"/>
      <c r="D3159" s="309">
        <v>1</v>
      </c>
      <c r="E3159" s="178"/>
      <c r="F3159" s="225"/>
      <c r="G3159" s="287"/>
      <c r="H3159" s="162" t="s">
        <v>1761</v>
      </c>
      <c r="I3159" s="140"/>
      <c r="J3159" s="604"/>
      <c r="K3159" s="189"/>
      <c r="L3159" s="189"/>
      <c r="M3159" s="189"/>
      <c r="N3159" s="771"/>
    </row>
    <row r="3160" spans="1:14" ht="13.5" customHeight="1">
      <c r="A3160" s="253"/>
      <c r="B3160" s="270"/>
      <c r="C3160" s="86"/>
      <c r="D3160" s="309"/>
      <c r="E3160" s="178">
        <v>5</v>
      </c>
      <c r="F3160" s="225"/>
      <c r="G3160" s="287"/>
      <c r="H3160" s="162"/>
      <c r="I3160" s="139" t="s">
        <v>1770</v>
      </c>
      <c r="J3160" s="606"/>
      <c r="K3160" s="188">
        <v>5294</v>
      </c>
      <c r="L3160" s="188">
        <v>900</v>
      </c>
      <c r="M3160" s="188">
        <v>900</v>
      </c>
      <c r="N3160" s="735">
        <f>M3160/L3160*100</f>
        <v>100</v>
      </c>
    </row>
    <row r="3161" spans="1:14" ht="9" customHeight="1">
      <c r="A3161" s="253"/>
      <c r="B3161" s="270"/>
      <c r="C3161" s="86"/>
      <c r="D3161" s="309"/>
      <c r="E3161" s="178"/>
      <c r="F3161" s="225"/>
      <c r="G3161" s="287"/>
      <c r="H3161" s="162"/>
      <c r="I3161" s="139"/>
      <c r="J3161" s="606"/>
      <c r="K3161" s="188"/>
      <c r="L3161" s="188"/>
      <c r="M3161" s="188"/>
      <c r="N3161" s="735"/>
    </row>
    <row r="3162" spans="1:14" s="126" customFormat="1" ht="15">
      <c r="A3162" s="270"/>
      <c r="B3162" s="270"/>
      <c r="C3162" s="270"/>
      <c r="D3162" s="316"/>
      <c r="E3162" s="316"/>
      <c r="F3162" s="322"/>
      <c r="G3162" s="289"/>
      <c r="H3162" s="296"/>
      <c r="I3162" s="289" t="s">
        <v>1791</v>
      </c>
      <c r="J3162" s="609"/>
      <c r="K3162" s="318">
        <f>SUM(K3160:K3161)</f>
        <v>5294</v>
      </c>
      <c r="L3162" s="318">
        <f>SUM(L3160:L3161)</f>
        <v>900</v>
      </c>
      <c r="M3162" s="318">
        <f>SUM(M3160:M3161)</f>
        <v>900</v>
      </c>
      <c r="N3162" s="775">
        <f>M3162/L3162*100</f>
        <v>100</v>
      </c>
    </row>
    <row r="3163" spans="1:14" ht="6.75" customHeight="1">
      <c r="A3163" s="253"/>
      <c r="C3163" s="86"/>
      <c r="D3163" s="309"/>
      <c r="E3163" s="178"/>
      <c r="F3163" s="225"/>
      <c r="G3163" s="287"/>
      <c r="H3163" s="162"/>
      <c r="I3163" s="139"/>
      <c r="J3163" s="606"/>
      <c r="K3163" s="188"/>
      <c r="L3163" s="188"/>
      <c r="M3163" s="188"/>
      <c r="N3163" s="735"/>
    </row>
    <row r="3164" spans="1:14" ht="13.5" customHeight="1">
      <c r="A3164" s="253"/>
      <c r="B3164" s="270">
        <v>2</v>
      </c>
      <c r="C3164" s="86"/>
      <c r="D3164" s="321"/>
      <c r="E3164" s="178"/>
      <c r="F3164" s="225"/>
      <c r="G3164" s="287" t="s">
        <v>1391</v>
      </c>
      <c r="H3164" s="162"/>
      <c r="I3164" s="139"/>
      <c r="J3164" s="606"/>
      <c r="K3164" s="188"/>
      <c r="L3164" s="188"/>
      <c r="M3164" s="188"/>
      <c r="N3164" s="735"/>
    </row>
    <row r="3165" spans="1:14" ht="13.5" customHeight="1">
      <c r="A3165" s="253"/>
      <c r="B3165" s="270"/>
      <c r="C3165" s="86"/>
      <c r="D3165" s="309">
        <v>1</v>
      </c>
      <c r="E3165" s="178"/>
      <c r="F3165" s="225"/>
      <c r="G3165" s="287"/>
      <c r="H3165" s="162" t="s">
        <v>1761</v>
      </c>
      <c r="I3165" s="140"/>
      <c r="J3165" s="606"/>
      <c r="K3165" s="188"/>
      <c r="L3165" s="188"/>
      <c r="M3165" s="188"/>
      <c r="N3165" s="735"/>
    </row>
    <row r="3166" spans="1:14" ht="13.5" customHeight="1">
      <c r="A3166" s="253"/>
      <c r="B3166" s="270"/>
      <c r="C3166" s="86"/>
      <c r="D3166" s="309"/>
      <c r="E3166" s="178">
        <v>5</v>
      </c>
      <c r="F3166" s="225"/>
      <c r="G3166" s="287"/>
      <c r="H3166" s="162"/>
      <c r="I3166" s="139" t="s">
        <v>1770</v>
      </c>
      <c r="J3166" s="606"/>
      <c r="K3166" s="188"/>
      <c r="L3166" s="188">
        <v>500</v>
      </c>
      <c r="M3166" s="188">
        <v>500</v>
      </c>
      <c r="N3166" s="735">
        <f>M3166/L3166*100</f>
        <v>100</v>
      </c>
    </row>
    <row r="3167" spans="1:14" ht="6" customHeight="1">
      <c r="A3167" s="253"/>
      <c r="B3167" s="270"/>
      <c r="C3167" s="86"/>
      <c r="E3167" s="178"/>
      <c r="F3167" s="225"/>
      <c r="G3167" s="287"/>
      <c r="H3167" s="162"/>
      <c r="I3167" s="139"/>
      <c r="J3167" s="606"/>
      <c r="K3167" s="188"/>
      <c r="L3167" s="188"/>
      <c r="M3167" s="188"/>
      <c r="N3167" s="735"/>
    </row>
    <row r="3168" spans="1:14" s="126" customFormat="1" ht="15.75" customHeight="1">
      <c r="A3168" s="270"/>
      <c r="B3168" s="270"/>
      <c r="C3168" s="270"/>
      <c r="D3168" s="309"/>
      <c r="E3168" s="316"/>
      <c r="F3168" s="322"/>
      <c r="G3168" s="289"/>
      <c r="H3168" s="296"/>
      <c r="I3168" s="289" t="s">
        <v>1791</v>
      </c>
      <c r="J3168" s="609"/>
      <c r="K3168" s="318">
        <f>SUM(K3166:K3167)</f>
        <v>0</v>
      </c>
      <c r="L3168" s="318">
        <f>SUM(L3166:L3167)</f>
        <v>500</v>
      </c>
      <c r="M3168" s="318">
        <f>SUM(M3166:M3167)</f>
        <v>500</v>
      </c>
      <c r="N3168" s="775">
        <f>M3168/L3168*100</f>
        <v>100</v>
      </c>
    </row>
    <row r="3169" spans="1:14" ht="12.75" customHeight="1">
      <c r="A3169" s="253"/>
      <c r="B3169" s="253"/>
      <c r="C3169" s="86"/>
      <c r="D3169" s="309"/>
      <c r="E3169" s="178"/>
      <c r="F3169" s="225"/>
      <c r="G3169" s="287"/>
      <c r="H3169" s="162"/>
      <c r="I3169" s="140"/>
      <c r="J3169" s="604"/>
      <c r="K3169" s="189"/>
      <c r="L3169" s="188"/>
      <c r="M3169" s="188"/>
      <c r="N3169" s="744"/>
    </row>
    <row r="3170" spans="1:14" s="107" customFormat="1" ht="13.5" customHeight="1">
      <c r="A3170" s="253"/>
      <c r="B3170" s="270"/>
      <c r="C3170" s="253"/>
      <c r="D3170" s="321"/>
      <c r="E3170" s="321"/>
      <c r="F3170" s="227"/>
      <c r="G3170" s="227"/>
      <c r="H3170" s="233"/>
      <c r="I3170" s="227" t="s">
        <v>1773</v>
      </c>
      <c r="J3170" s="611"/>
      <c r="K3170" s="320">
        <f>SUM(K3159:K3169)</f>
        <v>10588</v>
      </c>
      <c r="L3170" s="326">
        <f>SUM(L3162+L3168)</f>
        <v>1400</v>
      </c>
      <c r="M3170" s="326">
        <f>SUM(M3162+M3168)</f>
        <v>1400</v>
      </c>
      <c r="N3170" s="736">
        <f>M3170/L3170*100</f>
        <v>100</v>
      </c>
    </row>
    <row r="3171" spans="1:14" ht="13.5" customHeight="1">
      <c r="A3171" s="253"/>
      <c r="B3171" s="270"/>
      <c r="C3171" s="86"/>
      <c r="D3171" s="309"/>
      <c r="E3171" s="178"/>
      <c r="F3171" s="225"/>
      <c r="G3171" s="287"/>
      <c r="H3171" s="162"/>
      <c r="I3171" s="140"/>
      <c r="J3171" s="604"/>
      <c r="K3171" s="189"/>
      <c r="L3171" s="189"/>
      <c r="M3171" s="189"/>
      <c r="N3171" s="771"/>
    </row>
    <row r="3172" spans="1:14" ht="15">
      <c r="A3172" s="253">
        <v>51</v>
      </c>
      <c r="B3172" s="270"/>
      <c r="C3172" s="86">
        <v>2</v>
      </c>
      <c r="D3172" s="309"/>
      <c r="E3172" s="178"/>
      <c r="F3172" s="935" t="s">
        <v>1392</v>
      </c>
      <c r="G3172" s="936"/>
      <c r="H3172" s="936"/>
      <c r="I3172" s="937"/>
      <c r="J3172" s="604"/>
      <c r="K3172" s="189"/>
      <c r="L3172" s="189"/>
      <c r="M3172" s="189"/>
      <c r="N3172" s="771"/>
    </row>
    <row r="3173" spans="1:14" ht="13.5" customHeight="1">
      <c r="A3173" s="253"/>
      <c r="B3173" s="270"/>
      <c r="C3173" s="86"/>
      <c r="D3173" s="309">
        <v>1</v>
      </c>
      <c r="E3173" s="178"/>
      <c r="F3173" s="225"/>
      <c r="G3173" s="287"/>
      <c r="H3173" s="162" t="s">
        <v>1761</v>
      </c>
      <c r="I3173" s="140"/>
      <c r="J3173" s="604"/>
      <c r="K3173" s="189"/>
      <c r="L3173" s="189"/>
      <c r="M3173" s="189"/>
      <c r="N3173" s="771"/>
    </row>
    <row r="3174" spans="1:14" ht="13.5" customHeight="1">
      <c r="A3174" s="253"/>
      <c r="B3174" s="270"/>
      <c r="C3174" s="86"/>
      <c r="E3174" s="178">
        <v>5</v>
      </c>
      <c r="F3174" s="225"/>
      <c r="G3174" s="287"/>
      <c r="H3174" s="162"/>
      <c r="I3174" s="139" t="s">
        <v>1770</v>
      </c>
      <c r="J3174" s="606"/>
      <c r="K3174" s="188">
        <v>5294</v>
      </c>
      <c r="L3174" s="188">
        <v>49870</v>
      </c>
      <c r="M3174" s="188">
        <v>49870</v>
      </c>
      <c r="N3174" s="735">
        <f>M3174/L3174*100</f>
        <v>100</v>
      </c>
    </row>
    <row r="3175" spans="1:14" ht="9.75" customHeight="1">
      <c r="A3175" s="253"/>
      <c r="B3175" s="253"/>
      <c r="C3175" s="86"/>
      <c r="D3175" s="309"/>
      <c r="E3175" s="178"/>
      <c r="F3175" s="225"/>
      <c r="G3175" s="287"/>
      <c r="H3175" s="162"/>
      <c r="I3175" s="140"/>
      <c r="J3175" s="604"/>
      <c r="K3175" s="189"/>
      <c r="L3175" s="188"/>
      <c r="M3175" s="188"/>
      <c r="N3175" s="744"/>
    </row>
    <row r="3176" spans="1:14" s="107" customFormat="1" ht="13.5" customHeight="1">
      <c r="A3176" s="253"/>
      <c r="B3176" s="270"/>
      <c r="C3176" s="253"/>
      <c r="D3176" s="309"/>
      <c r="E3176" s="321"/>
      <c r="F3176" s="227"/>
      <c r="G3176" s="227"/>
      <c r="H3176" s="233"/>
      <c r="I3176" s="227" t="s">
        <v>1773</v>
      </c>
      <c r="J3176" s="611"/>
      <c r="K3176" s="320">
        <f>SUM(K3173:K3175)</f>
        <v>5294</v>
      </c>
      <c r="L3176" s="326">
        <f>SUM(L3174:L3175)</f>
        <v>49870</v>
      </c>
      <c r="M3176" s="326">
        <f>SUM(M3174:M3175)</f>
        <v>49870</v>
      </c>
      <c r="N3176" s="736">
        <f>M3176/L3176*100</f>
        <v>100</v>
      </c>
    </row>
    <row r="3177" spans="1:14" ht="5.25" customHeight="1">
      <c r="A3177" s="253"/>
      <c r="B3177" s="270"/>
      <c r="C3177" s="86"/>
      <c r="D3177" s="321"/>
      <c r="E3177" s="178"/>
      <c r="F3177" s="225"/>
      <c r="G3177" s="287"/>
      <c r="H3177" s="162"/>
      <c r="I3177" s="140"/>
      <c r="J3177" s="604"/>
      <c r="K3177" s="189"/>
      <c r="L3177" s="189"/>
      <c r="M3177" s="189"/>
      <c r="N3177" s="771"/>
    </row>
    <row r="3178" spans="1:14" ht="15">
      <c r="A3178" s="253">
        <v>52</v>
      </c>
      <c r="B3178" s="270"/>
      <c r="C3178" s="86">
        <v>2</v>
      </c>
      <c r="D3178" s="637"/>
      <c r="E3178" s="178"/>
      <c r="F3178" s="935" t="s">
        <v>1455</v>
      </c>
      <c r="G3178" s="936"/>
      <c r="H3178" s="936"/>
      <c r="I3178" s="937"/>
      <c r="J3178" s="604"/>
      <c r="K3178" s="189"/>
      <c r="L3178" s="189"/>
      <c r="M3178" s="189"/>
      <c r="N3178" s="771"/>
    </row>
    <row r="3179" spans="1:14" ht="15">
      <c r="A3179" s="634"/>
      <c r="B3179" s="276"/>
      <c r="C3179" s="101"/>
      <c r="D3179" s="637"/>
      <c r="E3179" s="635"/>
      <c r="F3179" s="225" t="s">
        <v>1456</v>
      </c>
      <c r="G3179" s="244"/>
      <c r="H3179" s="244"/>
      <c r="I3179" s="244"/>
      <c r="J3179" s="604"/>
      <c r="K3179" s="189"/>
      <c r="L3179" s="189"/>
      <c r="M3179" s="189"/>
      <c r="N3179" s="771"/>
    </row>
    <row r="3180" spans="1:14" ht="13.5" customHeight="1">
      <c r="A3180" s="634"/>
      <c r="B3180" s="276"/>
      <c r="C3180" s="101"/>
      <c r="D3180" s="638">
        <v>1</v>
      </c>
      <c r="E3180" s="635"/>
      <c r="F3180" s="225"/>
      <c r="G3180" s="287"/>
      <c r="H3180" s="162" t="s">
        <v>1761</v>
      </c>
      <c r="I3180" s="140"/>
      <c r="J3180" s="604"/>
      <c r="K3180" s="189"/>
      <c r="L3180" s="189"/>
      <c r="M3180" s="189"/>
      <c r="N3180" s="771"/>
    </row>
    <row r="3181" spans="1:14" ht="16.5" customHeight="1">
      <c r="A3181" s="634"/>
      <c r="B3181" s="276"/>
      <c r="C3181" s="101"/>
      <c r="D3181" s="638"/>
      <c r="E3181" s="635">
        <v>5</v>
      </c>
      <c r="F3181" s="225"/>
      <c r="G3181" s="287"/>
      <c r="H3181" s="162"/>
      <c r="I3181" s="139" t="s">
        <v>1770</v>
      </c>
      <c r="J3181" s="606"/>
      <c r="K3181" s="188">
        <v>5294</v>
      </c>
      <c r="L3181" s="188">
        <v>50</v>
      </c>
      <c r="M3181" s="188">
        <v>50</v>
      </c>
      <c r="N3181" s="735">
        <f>M3181/L3181*100</f>
        <v>100</v>
      </c>
    </row>
    <row r="3182" spans="1:14" ht="12" customHeight="1">
      <c r="A3182" s="634"/>
      <c r="B3182" s="260"/>
      <c r="C3182" s="101"/>
      <c r="D3182" s="315"/>
      <c r="E3182" s="635"/>
      <c r="F3182" s="225"/>
      <c r="G3182" s="287"/>
      <c r="H3182" s="162"/>
      <c r="I3182" s="140"/>
      <c r="J3182" s="604"/>
      <c r="K3182" s="189"/>
      <c r="L3182" s="188"/>
      <c r="M3182" s="188"/>
      <c r="N3182" s="744"/>
    </row>
    <row r="3183" spans="1:14" s="107" customFormat="1" ht="13.5" customHeight="1">
      <c r="A3183" s="634"/>
      <c r="B3183" s="639"/>
      <c r="C3183" s="260"/>
      <c r="D3183" s="315"/>
      <c r="E3183" s="636"/>
      <c r="F3183" s="227"/>
      <c r="G3183" s="227"/>
      <c r="H3183" s="233"/>
      <c r="I3183" s="227" t="s">
        <v>1773</v>
      </c>
      <c r="J3183" s="611"/>
      <c r="K3183" s="320">
        <f>SUM(K3180:K3182)</f>
        <v>5294</v>
      </c>
      <c r="L3183" s="326">
        <f>SUM(L3181:L3182)</f>
        <v>50</v>
      </c>
      <c r="M3183" s="326">
        <f>SUM(M3181:M3182)</f>
        <v>50</v>
      </c>
      <c r="N3183" s="736">
        <f>M3183/L3183*100</f>
        <v>100</v>
      </c>
    </row>
    <row r="3184" spans="1:14" s="107" customFormat="1" ht="13.5" customHeight="1">
      <c r="A3184" s="260"/>
      <c r="B3184" s="639"/>
      <c r="C3184" s="260"/>
      <c r="D3184" s="315"/>
      <c r="E3184" s="385"/>
      <c r="F3184" s="225"/>
      <c r="G3184" s="225"/>
      <c r="H3184" s="228"/>
      <c r="I3184" s="225"/>
      <c r="J3184" s="612"/>
      <c r="K3184" s="376"/>
      <c r="L3184" s="376"/>
      <c r="M3184" s="376"/>
      <c r="N3184" s="776"/>
    </row>
    <row r="3185" spans="1:14" s="107" customFormat="1" ht="13.5" customHeight="1">
      <c r="A3185" s="260">
        <v>53</v>
      </c>
      <c r="B3185" s="639"/>
      <c r="C3185" s="260">
        <v>2</v>
      </c>
      <c r="D3185" s="315"/>
      <c r="E3185" s="385"/>
      <c r="F3185" s="990" t="s">
        <v>1510</v>
      </c>
      <c r="G3185" s="991"/>
      <c r="H3185" s="991"/>
      <c r="I3185" s="992"/>
      <c r="J3185" s="612"/>
      <c r="K3185" s="376"/>
      <c r="L3185" s="376"/>
      <c r="M3185" s="376"/>
      <c r="N3185" s="771"/>
    </row>
    <row r="3186" spans="1:14" s="107" customFormat="1" ht="13.5" customHeight="1">
      <c r="A3186" s="260"/>
      <c r="B3186" s="639"/>
      <c r="C3186" s="260"/>
      <c r="D3186" s="315">
        <v>1</v>
      </c>
      <c r="E3186" s="385"/>
      <c r="F3186" s="225"/>
      <c r="G3186" s="225"/>
      <c r="H3186" s="162" t="s">
        <v>1761</v>
      </c>
      <c r="I3186" s="225"/>
      <c r="J3186" s="612"/>
      <c r="K3186" s="376"/>
      <c r="L3186" s="376"/>
      <c r="M3186" s="376"/>
      <c r="N3186" s="771"/>
    </row>
    <row r="3187" spans="1:14" s="107" customFormat="1" ht="13.5" customHeight="1">
      <c r="A3187" s="260"/>
      <c r="B3187" s="639"/>
      <c r="C3187" s="260"/>
      <c r="D3187" s="315"/>
      <c r="E3187" s="385">
        <v>5</v>
      </c>
      <c r="F3187" s="225"/>
      <c r="G3187" s="225"/>
      <c r="H3187" s="228"/>
      <c r="I3187" s="139" t="s">
        <v>1770</v>
      </c>
      <c r="J3187" s="612"/>
      <c r="K3187" s="376"/>
      <c r="L3187" s="188">
        <v>250</v>
      </c>
      <c r="M3187" s="188">
        <v>250</v>
      </c>
      <c r="N3187" s="735">
        <f>M3187/L3187*100</f>
        <v>100</v>
      </c>
    </row>
    <row r="3188" spans="1:14" s="107" customFormat="1" ht="6.75" customHeight="1">
      <c r="A3188" s="260"/>
      <c r="B3188" s="639"/>
      <c r="C3188" s="260"/>
      <c r="D3188" s="315"/>
      <c r="E3188" s="385"/>
      <c r="F3188" s="225"/>
      <c r="G3188" s="225"/>
      <c r="H3188" s="228"/>
      <c r="I3188" s="225"/>
      <c r="J3188" s="612"/>
      <c r="K3188" s="376"/>
      <c r="L3188" s="376"/>
      <c r="M3188" s="376"/>
      <c r="N3188" s="771"/>
    </row>
    <row r="3189" spans="1:14" s="107" customFormat="1" ht="13.5" customHeight="1">
      <c r="A3189" s="260"/>
      <c r="B3189" s="639"/>
      <c r="C3189" s="260"/>
      <c r="D3189" s="315"/>
      <c r="E3189" s="385"/>
      <c r="F3189" s="227"/>
      <c r="G3189" s="227"/>
      <c r="H3189" s="233"/>
      <c r="I3189" s="227" t="s">
        <v>1773</v>
      </c>
      <c r="J3189" s="611"/>
      <c r="K3189" s="320">
        <f>SUM(K3186:K3188)</f>
        <v>0</v>
      </c>
      <c r="L3189" s="326">
        <f>SUM(L3187:L3188)</f>
        <v>250</v>
      </c>
      <c r="M3189" s="326">
        <f>SUM(M3187:M3188)</f>
        <v>250</v>
      </c>
      <c r="N3189" s="736">
        <f>M3189/L3189*100</f>
        <v>100</v>
      </c>
    </row>
    <row r="3190" spans="1:14" s="107" customFormat="1" ht="7.5" customHeight="1">
      <c r="A3190" s="260"/>
      <c r="B3190" s="639"/>
      <c r="C3190" s="260"/>
      <c r="D3190" s="315"/>
      <c r="E3190" s="385"/>
      <c r="F3190" s="225"/>
      <c r="G3190" s="225"/>
      <c r="H3190" s="228"/>
      <c r="I3190" s="225"/>
      <c r="J3190" s="612"/>
      <c r="K3190" s="376"/>
      <c r="L3190" s="376"/>
      <c r="M3190" s="376"/>
      <c r="N3190" s="776"/>
    </row>
    <row r="3191" spans="1:14" s="107" customFormat="1" ht="13.5" customHeight="1">
      <c r="A3191" s="260">
        <v>54</v>
      </c>
      <c r="B3191" s="639"/>
      <c r="C3191" s="260">
        <v>2</v>
      </c>
      <c r="D3191" s="315"/>
      <c r="E3191" s="385"/>
      <c r="F3191" s="990" t="s">
        <v>1457</v>
      </c>
      <c r="G3191" s="991"/>
      <c r="H3191" s="991"/>
      <c r="I3191" s="992"/>
      <c r="J3191" s="612"/>
      <c r="K3191" s="376"/>
      <c r="L3191" s="376"/>
      <c r="M3191" s="376"/>
      <c r="N3191" s="771"/>
    </row>
    <row r="3192" spans="1:14" s="107" customFormat="1" ht="13.5" customHeight="1">
      <c r="A3192" s="260"/>
      <c r="B3192" s="639"/>
      <c r="C3192" s="260"/>
      <c r="D3192" s="315">
        <v>2</v>
      </c>
      <c r="E3192" s="385"/>
      <c r="F3192" s="225"/>
      <c r="G3192" s="225"/>
      <c r="H3192" s="162" t="s">
        <v>1771</v>
      </c>
      <c r="I3192" s="225"/>
      <c r="J3192" s="612"/>
      <c r="K3192" s="376"/>
      <c r="L3192" s="376"/>
      <c r="M3192" s="376"/>
      <c r="N3192" s="771"/>
    </row>
    <row r="3193" spans="1:14" s="107" customFormat="1" ht="13.5" customHeight="1">
      <c r="A3193" s="260"/>
      <c r="B3193" s="639"/>
      <c r="C3193" s="260"/>
      <c r="D3193" s="315"/>
      <c r="E3193" s="385">
        <v>3</v>
      </c>
      <c r="F3193" s="225"/>
      <c r="G3193" s="225"/>
      <c r="H3193" s="228"/>
      <c r="I3193" s="139" t="s">
        <v>1894</v>
      </c>
      <c r="J3193" s="612"/>
      <c r="K3193" s="376"/>
      <c r="L3193" s="188">
        <v>921</v>
      </c>
      <c r="M3193" s="188">
        <v>921</v>
      </c>
      <c r="N3193" s="735">
        <f>M3193/L3193*100</f>
        <v>100</v>
      </c>
    </row>
    <row r="3194" spans="1:14" s="107" customFormat="1" ht="6.75" customHeight="1">
      <c r="A3194" s="260"/>
      <c r="B3194" s="639"/>
      <c r="C3194" s="260"/>
      <c r="D3194" s="315"/>
      <c r="E3194" s="385"/>
      <c r="F3194" s="225"/>
      <c r="G3194" s="225"/>
      <c r="H3194" s="228"/>
      <c r="I3194" s="225"/>
      <c r="J3194" s="612"/>
      <c r="K3194" s="376"/>
      <c r="L3194" s="376"/>
      <c r="M3194" s="376"/>
      <c r="N3194" s="777"/>
    </row>
    <row r="3195" spans="1:14" s="107" customFormat="1" ht="13.5" customHeight="1">
      <c r="A3195" s="260"/>
      <c r="B3195" s="639"/>
      <c r="C3195" s="260"/>
      <c r="D3195" s="315"/>
      <c r="E3195" s="385"/>
      <c r="F3195" s="227"/>
      <c r="G3195" s="227"/>
      <c r="H3195" s="233"/>
      <c r="I3195" s="227" t="s">
        <v>1773</v>
      </c>
      <c r="J3195" s="611"/>
      <c r="K3195" s="320">
        <f>SUM(K3192:K3194)</f>
        <v>0</v>
      </c>
      <c r="L3195" s="326">
        <f>SUM(L3193:L3194)</f>
        <v>921</v>
      </c>
      <c r="M3195" s="326">
        <f>SUM(M3193:M3194)</f>
        <v>921</v>
      </c>
      <c r="N3195" s="736">
        <f>M3195/L3195*100</f>
        <v>100</v>
      </c>
    </row>
    <row r="3196" spans="1:14" s="107" customFormat="1" ht="8.25" customHeight="1">
      <c r="A3196" s="260"/>
      <c r="B3196" s="639"/>
      <c r="C3196" s="260"/>
      <c r="D3196" s="315"/>
      <c r="E3196" s="385"/>
      <c r="F3196" s="225"/>
      <c r="G3196" s="225"/>
      <c r="H3196" s="228"/>
      <c r="I3196" s="225"/>
      <c r="J3196" s="612"/>
      <c r="K3196" s="376"/>
      <c r="L3196" s="376"/>
      <c r="M3196" s="376"/>
      <c r="N3196" s="771"/>
    </row>
    <row r="3197" spans="1:14" s="107" customFormat="1" ht="13.5" customHeight="1">
      <c r="A3197" s="260">
        <v>55</v>
      </c>
      <c r="B3197" s="639"/>
      <c r="C3197" s="260">
        <v>2</v>
      </c>
      <c r="D3197" s="315"/>
      <c r="E3197" s="385"/>
      <c r="F3197" s="990" t="s">
        <v>1458</v>
      </c>
      <c r="G3197" s="991"/>
      <c r="H3197" s="991"/>
      <c r="I3197" s="992"/>
      <c r="J3197" s="612"/>
      <c r="K3197" s="376"/>
      <c r="L3197" s="376"/>
      <c r="M3197" s="376"/>
      <c r="N3197" s="771"/>
    </row>
    <row r="3198" spans="1:14" s="107" customFormat="1" ht="13.5" customHeight="1">
      <c r="A3198" s="260"/>
      <c r="B3198" s="639"/>
      <c r="C3198" s="260"/>
      <c r="D3198" s="315">
        <v>1</v>
      </c>
      <c r="E3198" s="385"/>
      <c r="F3198" s="225"/>
      <c r="G3198" s="225"/>
      <c r="H3198" s="162" t="s">
        <v>1761</v>
      </c>
      <c r="I3198" s="225"/>
      <c r="J3198" s="612"/>
      <c r="K3198" s="376"/>
      <c r="L3198" s="376"/>
      <c r="M3198" s="376"/>
      <c r="N3198" s="771"/>
    </row>
    <row r="3199" spans="1:14" s="107" customFormat="1" ht="13.5" customHeight="1">
      <c r="A3199" s="260"/>
      <c r="B3199" s="639"/>
      <c r="C3199" s="260"/>
      <c r="D3199" s="315"/>
      <c r="E3199" s="385">
        <v>5</v>
      </c>
      <c r="F3199" s="225"/>
      <c r="G3199" s="225"/>
      <c r="H3199" s="228"/>
      <c r="I3199" s="139" t="s">
        <v>1770</v>
      </c>
      <c r="J3199" s="612"/>
      <c r="K3199" s="376"/>
      <c r="L3199" s="188">
        <v>45</v>
      </c>
      <c r="M3199" s="188">
        <v>45</v>
      </c>
      <c r="N3199" s="735">
        <f>M3199/L3199*100</f>
        <v>100</v>
      </c>
    </row>
    <row r="3200" spans="1:14" s="107" customFormat="1" ht="8.25" customHeight="1">
      <c r="A3200" s="260"/>
      <c r="B3200" s="639"/>
      <c r="C3200" s="260"/>
      <c r="D3200" s="315"/>
      <c r="E3200" s="385"/>
      <c r="F3200" s="225"/>
      <c r="G3200" s="225"/>
      <c r="H3200" s="228"/>
      <c r="I3200" s="225"/>
      <c r="J3200" s="612"/>
      <c r="K3200" s="376"/>
      <c r="L3200" s="376"/>
      <c r="M3200" s="376"/>
      <c r="N3200" s="777"/>
    </row>
    <row r="3201" spans="1:14" s="107" customFormat="1" ht="13.5" customHeight="1">
      <c r="A3201" s="260"/>
      <c r="B3201" s="639"/>
      <c r="C3201" s="260"/>
      <c r="D3201" s="315"/>
      <c r="E3201" s="385"/>
      <c r="F3201" s="227"/>
      <c r="G3201" s="227"/>
      <c r="H3201" s="233"/>
      <c r="I3201" s="227" t="s">
        <v>1773</v>
      </c>
      <c r="J3201" s="611"/>
      <c r="K3201" s="320">
        <f>SUM(K3198:K3200)</f>
        <v>0</v>
      </c>
      <c r="L3201" s="326">
        <f>SUM(L3199:L3200)</f>
        <v>45</v>
      </c>
      <c r="M3201" s="326">
        <f>SUM(M3199:M3200)</f>
        <v>45</v>
      </c>
      <c r="N3201" s="736">
        <f>M3201/L3201*100</f>
        <v>100</v>
      </c>
    </row>
    <row r="3202" spans="1:14" s="107" customFormat="1" ht="9.75" customHeight="1">
      <c r="A3202" s="260"/>
      <c r="B3202" s="639"/>
      <c r="C3202" s="260"/>
      <c r="D3202" s="315"/>
      <c r="E3202" s="385"/>
      <c r="F3202" s="225"/>
      <c r="G3202" s="225"/>
      <c r="H3202" s="228"/>
      <c r="I3202" s="225"/>
      <c r="J3202" s="612"/>
      <c r="K3202" s="376"/>
      <c r="L3202" s="376"/>
      <c r="M3202" s="376"/>
      <c r="N3202" s="778"/>
    </row>
    <row r="3203" spans="1:14" s="107" customFormat="1" ht="13.5" customHeight="1">
      <c r="A3203" s="260">
        <v>56</v>
      </c>
      <c r="B3203" s="639"/>
      <c r="C3203" s="260">
        <v>2</v>
      </c>
      <c r="D3203" s="315"/>
      <c r="E3203" s="385"/>
      <c r="F3203" s="990" t="s">
        <v>1459</v>
      </c>
      <c r="G3203" s="991"/>
      <c r="H3203" s="991"/>
      <c r="I3203" s="992"/>
      <c r="J3203" s="612"/>
      <c r="K3203" s="376"/>
      <c r="L3203" s="376"/>
      <c r="M3203" s="376"/>
      <c r="N3203" s="771"/>
    </row>
    <row r="3204" spans="1:14" s="107" customFormat="1" ht="13.5" customHeight="1">
      <c r="A3204" s="260"/>
      <c r="B3204" s="639"/>
      <c r="C3204" s="260"/>
      <c r="D3204" s="315">
        <v>2</v>
      </c>
      <c r="E3204" s="385"/>
      <c r="F3204" s="225"/>
      <c r="G3204" s="225"/>
      <c r="H3204" s="162" t="s">
        <v>1511</v>
      </c>
      <c r="I3204" s="225"/>
      <c r="J3204" s="612"/>
      <c r="K3204" s="376"/>
      <c r="L3204" s="376"/>
      <c r="M3204" s="376"/>
      <c r="N3204" s="771"/>
    </row>
    <row r="3205" spans="1:14" s="107" customFormat="1" ht="13.5" customHeight="1">
      <c r="A3205" s="260"/>
      <c r="B3205" s="639"/>
      <c r="C3205" s="260"/>
      <c r="D3205" s="315"/>
      <c r="E3205" s="385">
        <v>3</v>
      </c>
      <c r="F3205" s="225"/>
      <c r="G3205" s="225"/>
      <c r="H3205" s="228"/>
      <c r="I3205" s="139" t="s">
        <v>1894</v>
      </c>
      <c r="J3205" s="612"/>
      <c r="K3205" s="376"/>
      <c r="L3205" s="188">
        <v>2850</v>
      </c>
      <c r="M3205" s="188">
        <v>2850</v>
      </c>
      <c r="N3205" s="735">
        <f>M3205/L3205*100</f>
        <v>100</v>
      </c>
    </row>
    <row r="3206" spans="1:14" s="107" customFormat="1" ht="6.75" customHeight="1">
      <c r="A3206" s="260"/>
      <c r="B3206" s="639"/>
      <c r="C3206" s="260"/>
      <c r="D3206" s="315"/>
      <c r="E3206" s="385"/>
      <c r="F3206" s="225"/>
      <c r="G3206" s="225"/>
      <c r="H3206" s="228"/>
      <c r="I3206" s="225"/>
      <c r="J3206" s="612"/>
      <c r="K3206" s="376"/>
      <c r="L3206" s="376"/>
      <c r="M3206" s="376"/>
      <c r="N3206" s="777"/>
    </row>
    <row r="3207" spans="1:14" s="107" customFormat="1" ht="15" customHeight="1">
      <c r="A3207" s="260"/>
      <c r="B3207" s="639"/>
      <c r="C3207" s="260"/>
      <c r="D3207" s="315"/>
      <c r="E3207" s="385"/>
      <c r="F3207" s="227"/>
      <c r="G3207" s="227"/>
      <c r="H3207" s="233"/>
      <c r="I3207" s="227" t="s">
        <v>1773</v>
      </c>
      <c r="J3207" s="611"/>
      <c r="K3207" s="320">
        <f>SUM(K3204:K3206)</f>
        <v>0</v>
      </c>
      <c r="L3207" s="326">
        <f>SUM(L3205:L3206)</f>
        <v>2850</v>
      </c>
      <c r="M3207" s="326">
        <f>SUM(M3205:M3206)</f>
        <v>2850</v>
      </c>
      <c r="N3207" s="736">
        <f>M3207/L3207*100</f>
        <v>100</v>
      </c>
    </row>
    <row r="3208" spans="1:14" s="107" customFormat="1" ht="24.75" customHeight="1">
      <c r="A3208" s="260">
        <v>57</v>
      </c>
      <c r="B3208" s="639"/>
      <c r="C3208" s="260">
        <v>2</v>
      </c>
      <c r="D3208" s="315"/>
      <c r="E3208" s="385"/>
      <c r="F3208" s="225" t="s">
        <v>431</v>
      </c>
      <c r="G3208" s="225"/>
      <c r="H3208" s="228"/>
      <c r="I3208" s="225"/>
      <c r="J3208" s="612"/>
      <c r="K3208" s="376"/>
      <c r="L3208" s="376"/>
      <c r="M3208" s="376"/>
      <c r="N3208" s="796"/>
    </row>
    <row r="3209" spans="1:14" s="107" customFormat="1" ht="13.5" customHeight="1">
      <c r="A3209" s="260"/>
      <c r="B3209" s="639"/>
      <c r="C3209" s="260"/>
      <c r="D3209" s="315">
        <v>1</v>
      </c>
      <c r="E3209" s="385"/>
      <c r="F3209" s="225"/>
      <c r="G3209" s="225"/>
      <c r="H3209" s="162" t="s">
        <v>1761</v>
      </c>
      <c r="I3209" s="225"/>
      <c r="J3209" s="612"/>
      <c r="K3209" s="376"/>
      <c r="L3209" s="376"/>
      <c r="M3209" s="376"/>
      <c r="N3209" s="794"/>
    </row>
    <row r="3210" spans="1:14" s="107" customFormat="1" ht="13.5" customHeight="1">
      <c r="A3210" s="260"/>
      <c r="B3210" s="639"/>
      <c r="C3210" s="260"/>
      <c r="D3210" s="315"/>
      <c r="E3210" s="385">
        <v>5</v>
      </c>
      <c r="F3210" s="225"/>
      <c r="G3210" s="225"/>
      <c r="H3210" s="228"/>
      <c r="I3210" s="139" t="s">
        <v>1770</v>
      </c>
      <c r="J3210" s="612"/>
      <c r="K3210" s="376"/>
      <c r="L3210" s="188">
        <v>50</v>
      </c>
      <c r="M3210" s="188">
        <v>50</v>
      </c>
      <c r="N3210" s="779">
        <f>M3210/L3210*100</f>
        <v>100</v>
      </c>
    </row>
    <row r="3211" spans="1:14" s="107" customFormat="1" ht="9.75" customHeight="1">
      <c r="A3211" s="260"/>
      <c r="B3211" s="639"/>
      <c r="C3211" s="260"/>
      <c r="D3211" s="315"/>
      <c r="E3211" s="385"/>
      <c r="F3211" s="225"/>
      <c r="G3211" s="225"/>
      <c r="H3211" s="228"/>
      <c r="I3211" s="225"/>
      <c r="J3211" s="612"/>
      <c r="K3211" s="376"/>
      <c r="L3211" s="376"/>
      <c r="M3211" s="376"/>
      <c r="N3211" s="777"/>
    </row>
    <row r="3212" spans="1:14" s="107" customFormat="1" ht="13.5" customHeight="1">
      <c r="A3212" s="260"/>
      <c r="B3212" s="639"/>
      <c r="C3212" s="260"/>
      <c r="D3212" s="315"/>
      <c r="E3212" s="385"/>
      <c r="F3212" s="227"/>
      <c r="G3212" s="227"/>
      <c r="H3212" s="233"/>
      <c r="I3212" s="227" t="s">
        <v>1773</v>
      </c>
      <c r="J3212" s="611"/>
      <c r="K3212" s="320">
        <f>SUM(K3209:K3211)</f>
        <v>0</v>
      </c>
      <c r="L3212" s="326">
        <f>SUM(L3210:L3211)</f>
        <v>50</v>
      </c>
      <c r="M3212" s="326">
        <f>SUM(M3210:M3211)</f>
        <v>50</v>
      </c>
      <c r="N3212" s="793">
        <f>M3212/L3212*100</f>
        <v>100</v>
      </c>
    </row>
    <row r="3213" spans="1:14" s="107" customFormat="1" ht="13.5" customHeight="1">
      <c r="A3213" s="260"/>
      <c r="B3213" s="639"/>
      <c r="C3213" s="260"/>
      <c r="D3213" s="315"/>
      <c r="E3213" s="385"/>
      <c r="F3213" s="225"/>
      <c r="G3213" s="225"/>
      <c r="H3213" s="228"/>
      <c r="I3213" s="225"/>
      <c r="J3213" s="612"/>
      <c r="K3213" s="376"/>
      <c r="L3213" s="376"/>
      <c r="M3213" s="376"/>
      <c r="N3213" s="794"/>
    </row>
    <row r="3214" spans="1:14" s="107" customFormat="1" ht="13.5" customHeight="1">
      <c r="A3214" s="260">
        <v>58</v>
      </c>
      <c r="B3214" s="639"/>
      <c r="C3214" s="260">
        <v>2</v>
      </c>
      <c r="D3214" s="315"/>
      <c r="E3214" s="385"/>
      <c r="F3214" s="225" t="s">
        <v>432</v>
      </c>
      <c r="G3214" s="225"/>
      <c r="H3214" s="228"/>
      <c r="I3214" s="225"/>
      <c r="J3214" s="612"/>
      <c r="K3214" s="376"/>
      <c r="L3214" s="376"/>
      <c r="M3214" s="376"/>
      <c r="N3214" s="794"/>
    </row>
    <row r="3215" spans="1:14" s="107" customFormat="1" ht="13.5" customHeight="1">
      <c r="A3215" s="260"/>
      <c r="B3215" s="639"/>
      <c r="C3215" s="260"/>
      <c r="D3215" s="315">
        <v>1</v>
      </c>
      <c r="E3215" s="385"/>
      <c r="F3215" s="225"/>
      <c r="G3215" s="225"/>
      <c r="H3215" s="162" t="s">
        <v>1761</v>
      </c>
      <c r="I3215" s="225"/>
      <c r="J3215" s="612"/>
      <c r="K3215" s="376"/>
      <c r="L3215" s="376"/>
      <c r="M3215" s="376"/>
      <c r="N3215" s="794"/>
    </row>
    <row r="3216" spans="1:14" s="107" customFormat="1" ht="13.5" customHeight="1">
      <c r="A3216" s="260"/>
      <c r="B3216" s="639"/>
      <c r="C3216" s="260"/>
      <c r="D3216" s="315"/>
      <c r="E3216" s="385">
        <v>5</v>
      </c>
      <c r="F3216" s="225"/>
      <c r="G3216" s="225"/>
      <c r="H3216" s="228"/>
      <c r="I3216" s="139" t="s">
        <v>1770</v>
      </c>
      <c r="J3216" s="612"/>
      <c r="K3216" s="376"/>
      <c r="L3216" s="188">
        <v>145</v>
      </c>
      <c r="M3216" s="188">
        <v>50</v>
      </c>
      <c r="N3216" s="779">
        <f>M3216/L3216*100</f>
        <v>34.48275862068966</v>
      </c>
    </row>
    <row r="3217" spans="1:14" s="107" customFormat="1" ht="7.5" customHeight="1">
      <c r="A3217" s="260"/>
      <c r="B3217" s="639"/>
      <c r="C3217" s="260"/>
      <c r="D3217" s="315"/>
      <c r="E3217" s="385"/>
      <c r="F3217" s="225"/>
      <c r="G3217" s="225"/>
      <c r="H3217" s="228"/>
      <c r="I3217" s="225"/>
      <c r="J3217" s="612"/>
      <c r="K3217" s="376"/>
      <c r="L3217" s="376"/>
      <c r="M3217" s="376"/>
      <c r="N3217" s="777"/>
    </row>
    <row r="3218" spans="1:14" s="107" customFormat="1" ht="13.5" customHeight="1">
      <c r="A3218" s="260"/>
      <c r="B3218" s="639"/>
      <c r="C3218" s="260"/>
      <c r="D3218" s="315"/>
      <c r="E3218" s="385"/>
      <c r="F3218" s="227"/>
      <c r="G3218" s="227"/>
      <c r="H3218" s="233"/>
      <c r="I3218" s="227" t="s">
        <v>1773</v>
      </c>
      <c r="J3218" s="611"/>
      <c r="K3218" s="320">
        <f>SUM(K3215:K3217)</f>
        <v>0</v>
      </c>
      <c r="L3218" s="326">
        <f>SUM(L3216:L3217)</f>
        <v>145</v>
      </c>
      <c r="M3218" s="326">
        <f>SUM(M3216:M3217)</f>
        <v>50</v>
      </c>
      <c r="N3218" s="793">
        <f>M3218/L3218*100</f>
        <v>34.48275862068966</v>
      </c>
    </row>
    <row r="3219" spans="1:14" s="107" customFormat="1" ht="8.25" customHeight="1">
      <c r="A3219" s="260"/>
      <c r="B3219" s="639"/>
      <c r="C3219" s="260"/>
      <c r="D3219" s="315"/>
      <c r="E3219" s="385"/>
      <c r="F3219" s="225"/>
      <c r="G3219" s="225"/>
      <c r="H3219" s="228"/>
      <c r="I3219" s="225"/>
      <c r="J3219" s="612"/>
      <c r="K3219" s="376"/>
      <c r="L3219" s="376"/>
      <c r="M3219" s="376"/>
      <c r="N3219" s="794"/>
    </row>
    <row r="3220" spans="1:14" s="107" customFormat="1" ht="13.5" customHeight="1">
      <c r="A3220" s="260">
        <v>59</v>
      </c>
      <c r="B3220" s="639"/>
      <c r="C3220" s="260">
        <v>2</v>
      </c>
      <c r="D3220" s="315"/>
      <c r="E3220" s="385"/>
      <c r="F3220" s="225" t="s">
        <v>433</v>
      </c>
      <c r="G3220" s="225"/>
      <c r="H3220" s="228"/>
      <c r="I3220" s="225"/>
      <c r="J3220" s="612"/>
      <c r="K3220" s="376"/>
      <c r="L3220" s="376"/>
      <c r="M3220" s="376"/>
      <c r="N3220" s="794"/>
    </row>
    <row r="3221" spans="1:14" s="107" customFormat="1" ht="13.5" customHeight="1">
      <c r="A3221" s="260"/>
      <c r="B3221" s="639"/>
      <c r="C3221" s="260"/>
      <c r="D3221" s="315">
        <v>1</v>
      </c>
      <c r="E3221" s="385"/>
      <c r="F3221" s="225"/>
      <c r="G3221" s="225"/>
      <c r="H3221" s="162" t="s">
        <v>1761</v>
      </c>
      <c r="I3221" s="225"/>
      <c r="J3221" s="612"/>
      <c r="K3221" s="376"/>
      <c r="L3221" s="376"/>
      <c r="M3221" s="376"/>
      <c r="N3221" s="794"/>
    </row>
    <row r="3222" spans="1:14" s="107" customFormat="1" ht="13.5" customHeight="1">
      <c r="A3222" s="260"/>
      <c r="B3222" s="639"/>
      <c r="C3222" s="260"/>
      <c r="D3222" s="315"/>
      <c r="E3222" s="385">
        <v>5</v>
      </c>
      <c r="F3222" s="225"/>
      <c r="G3222" s="225"/>
      <c r="H3222" s="228"/>
      <c r="I3222" s="139" t="s">
        <v>1770</v>
      </c>
      <c r="J3222" s="612"/>
      <c r="K3222" s="376"/>
      <c r="L3222" s="188">
        <v>50</v>
      </c>
      <c r="M3222" s="188">
        <v>50</v>
      </c>
      <c r="N3222" s="779">
        <f>M3222/L3222*100</f>
        <v>100</v>
      </c>
    </row>
    <row r="3223" spans="1:14" s="107" customFormat="1" ht="6.75" customHeight="1">
      <c r="A3223" s="260"/>
      <c r="B3223" s="639"/>
      <c r="C3223" s="260"/>
      <c r="D3223" s="315"/>
      <c r="E3223" s="385"/>
      <c r="F3223" s="225"/>
      <c r="G3223" s="225"/>
      <c r="H3223" s="228"/>
      <c r="I3223" s="225"/>
      <c r="J3223" s="612"/>
      <c r="K3223" s="376"/>
      <c r="L3223" s="376"/>
      <c r="M3223" s="376"/>
      <c r="N3223" s="777"/>
    </row>
    <row r="3224" spans="1:14" s="107" customFormat="1" ht="13.5" customHeight="1">
      <c r="A3224" s="260"/>
      <c r="B3224" s="639"/>
      <c r="C3224" s="260"/>
      <c r="D3224" s="315"/>
      <c r="E3224" s="385"/>
      <c r="F3224" s="227"/>
      <c r="G3224" s="227"/>
      <c r="H3224" s="233"/>
      <c r="I3224" s="227" t="s">
        <v>1773</v>
      </c>
      <c r="J3224" s="611"/>
      <c r="K3224" s="320">
        <f>SUM(K3221:K3223)</f>
        <v>0</v>
      </c>
      <c r="L3224" s="326">
        <f>SUM(L3222:L3223)</f>
        <v>50</v>
      </c>
      <c r="M3224" s="326">
        <f>SUM(M3222:M3223)</f>
        <v>50</v>
      </c>
      <c r="N3224" s="793">
        <f>M3224/L3224*100</f>
        <v>100</v>
      </c>
    </row>
    <row r="3225" spans="1:14" s="107" customFormat="1" ht="7.5" customHeight="1">
      <c r="A3225" s="260"/>
      <c r="B3225" s="639"/>
      <c r="C3225" s="260"/>
      <c r="D3225" s="315"/>
      <c r="E3225" s="385"/>
      <c r="F3225" s="225"/>
      <c r="G3225" s="225"/>
      <c r="H3225" s="228"/>
      <c r="I3225" s="225"/>
      <c r="J3225" s="612"/>
      <c r="K3225" s="376"/>
      <c r="L3225" s="376"/>
      <c r="M3225" s="376"/>
      <c r="N3225" s="794"/>
    </row>
    <row r="3226" spans="1:14" s="107" customFormat="1" ht="13.5" customHeight="1">
      <c r="A3226" s="260">
        <v>60</v>
      </c>
      <c r="B3226" s="639"/>
      <c r="C3226" s="260">
        <v>2</v>
      </c>
      <c r="D3226" s="315"/>
      <c r="E3226" s="385"/>
      <c r="F3226" s="225" t="s">
        <v>1767</v>
      </c>
      <c r="G3226" s="225"/>
      <c r="H3226" s="228"/>
      <c r="I3226" s="225"/>
      <c r="J3226" s="612"/>
      <c r="K3226" s="376"/>
      <c r="L3226" s="376"/>
      <c r="M3226" s="376"/>
      <c r="N3226" s="794"/>
    </row>
    <row r="3227" spans="1:14" s="107" customFormat="1" ht="13.5" customHeight="1">
      <c r="A3227" s="260"/>
      <c r="B3227" s="639"/>
      <c r="C3227" s="260"/>
      <c r="D3227" s="315">
        <v>1</v>
      </c>
      <c r="E3227" s="385"/>
      <c r="F3227" s="225"/>
      <c r="G3227" s="225"/>
      <c r="H3227" s="162" t="s">
        <v>1761</v>
      </c>
      <c r="I3227" s="225"/>
      <c r="J3227" s="612"/>
      <c r="K3227" s="376"/>
      <c r="L3227" s="376"/>
      <c r="M3227" s="376"/>
      <c r="N3227" s="794"/>
    </row>
    <row r="3228" spans="1:14" s="107" customFormat="1" ht="13.5" customHeight="1">
      <c r="A3228" s="260"/>
      <c r="B3228" s="639"/>
      <c r="C3228" s="260"/>
      <c r="D3228" s="315"/>
      <c r="E3228" s="385">
        <v>5</v>
      </c>
      <c r="F3228" s="225"/>
      <c r="G3228" s="225"/>
      <c r="H3228" s="228"/>
      <c r="I3228" s="139" t="s">
        <v>1770</v>
      </c>
      <c r="J3228" s="612"/>
      <c r="K3228" s="376"/>
      <c r="L3228" s="188">
        <v>100</v>
      </c>
      <c r="M3228" s="188">
        <v>100</v>
      </c>
      <c r="N3228" s="779">
        <f>M3228/L3228*100</f>
        <v>100</v>
      </c>
    </row>
    <row r="3229" spans="1:14" s="107" customFormat="1" ht="8.25" customHeight="1">
      <c r="A3229" s="260"/>
      <c r="B3229" s="639"/>
      <c r="C3229" s="260"/>
      <c r="D3229" s="315"/>
      <c r="E3229" s="385"/>
      <c r="F3229" s="225"/>
      <c r="G3229" s="225"/>
      <c r="H3229" s="228"/>
      <c r="I3229" s="225"/>
      <c r="J3229" s="612"/>
      <c r="K3229" s="376"/>
      <c r="L3229" s="376"/>
      <c r="M3229" s="376"/>
      <c r="N3229" s="777"/>
    </row>
    <row r="3230" spans="1:14" s="107" customFormat="1" ht="13.5" customHeight="1">
      <c r="A3230" s="260"/>
      <c r="B3230" s="639"/>
      <c r="C3230" s="260"/>
      <c r="D3230" s="315"/>
      <c r="E3230" s="385"/>
      <c r="F3230" s="227"/>
      <c r="G3230" s="227"/>
      <c r="H3230" s="233"/>
      <c r="I3230" s="227" t="s">
        <v>1773</v>
      </c>
      <c r="J3230" s="611"/>
      <c r="K3230" s="320">
        <f>SUM(K3227:K3229)</f>
        <v>0</v>
      </c>
      <c r="L3230" s="326">
        <f>SUM(L3228:L3229)</f>
        <v>100</v>
      </c>
      <c r="M3230" s="326">
        <f>SUM(M3228:M3229)</f>
        <v>100</v>
      </c>
      <c r="N3230" s="793">
        <f>M3230/L3230*100</f>
        <v>100</v>
      </c>
    </row>
    <row r="3231" spans="1:14" s="107" customFormat="1" ht="9.75" customHeight="1">
      <c r="A3231" s="260"/>
      <c r="B3231" s="639"/>
      <c r="C3231" s="260"/>
      <c r="D3231" s="315"/>
      <c r="E3231" s="385"/>
      <c r="F3231" s="225"/>
      <c r="G3231" s="225"/>
      <c r="H3231" s="228"/>
      <c r="I3231" s="225"/>
      <c r="J3231" s="612"/>
      <c r="K3231" s="376"/>
      <c r="L3231" s="376"/>
      <c r="M3231" s="376"/>
      <c r="N3231" s="794"/>
    </row>
    <row r="3232" spans="1:14" s="107" customFormat="1" ht="13.5" customHeight="1">
      <c r="A3232" s="260">
        <v>61</v>
      </c>
      <c r="B3232" s="639"/>
      <c r="C3232" s="260">
        <v>2</v>
      </c>
      <c r="D3232" s="315"/>
      <c r="E3232" s="385"/>
      <c r="F3232" s="225" t="s">
        <v>1768</v>
      </c>
      <c r="G3232" s="225"/>
      <c r="H3232" s="228"/>
      <c r="I3232" s="225"/>
      <c r="J3232" s="612"/>
      <c r="K3232" s="376"/>
      <c r="L3232" s="376"/>
      <c r="M3232" s="376"/>
      <c r="N3232" s="794"/>
    </row>
    <row r="3233" spans="1:14" s="107" customFormat="1" ht="13.5" customHeight="1">
      <c r="A3233" s="260"/>
      <c r="B3233" s="639"/>
      <c r="C3233" s="260"/>
      <c r="D3233" s="315">
        <v>1</v>
      </c>
      <c r="E3233" s="385"/>
      <c r="F3233" s="225"/>
      <c r="G3233" s="225"/>
      <c r="H3233" s="162" t="s">
        <v>1761</v>
      </c>
      <c r="I3233" s="225"/>
      <c r="J3233" s="612"/>
      <c r="K3233" s="376"/>
      <c r="L3233" s="376"/>
      <c r="M3233" s="376"/>
      <c r="N3233" s="794"/>
    </row>
    <row r="3234" spans="1:14" s="107" customFormat="1" ht="13.5" customHeight="1">
      <c r="A3234" s="260"/>
      <c r="B3234" s="639"/>
      <c r="C3234" s="260"/>
      <c r="D3234" s="315"/>
      <c r="E3234" s="385">
        <v>5</v>
      </c>
      <c r="F3234" s="225"/>
      <c r="G3234" s="225"/>
      <c r="H3234" s="228"/>
      <c r="I3234" s="139" t="s">
        <v>1770</v>
      </c>
      <c r="J3234" s="612"/>
      <c r="K3234" s="376"/>
      <c r="L3234" s="188">
        <v>50</v>
      </c>
      <c r="M3234" s="188"/>
      <c r="N3234" s="779"/>
    </row>
    <row r="3235" spans="1:14" s="107" customFormat="1" ht="9" customHeight="1">
      <c r="A3235" s="260"/>
      <c r="B3235" s="639"/>
      <c r="C3235" s="260"/>
      <c r="D3235" s="315"/>
      <c r="E3235" s="385"/>
      <c r="F3235" s="225"/>
      <c r="G3235" s="225"/>
      <c r="H3235" s="228"/>
      <c r="I3235" s="225"/>
      <c r="J3235" s="612"/>
      <c r="K3235" s="376"/>
      <c r="L3235" s="376"/>
      <c r="M3235" s="376"/>
      <c r="N3235" s="777"/>
    </row>
    <row r="3236" spans="1:14" s="107" customFormat="1" ht="13.5" customHeight="1">
      <c r="A3236" s="260"/>
      <c r="B3236" s="639"/>
      <c r="C3236" s="260"/>
      <c r="D3236" s="315"/>
      <c r="E3236" s="385"/>
      <c r="F3236" s="227"/>
      <c r="G3236" s="227"/>
      <c r="H3236" s="233"/>
      <c r="I3236" s="227" t="s">
        <v>1773</v>
      </c>
      <c r="J3236" s="611"/>
      <c r="K3236" s="320">
        <f>SUM(K3233:K3235)</f>
        <v>0</v>
      </c>
      <c r="L3236" s="326">
        <f>SUM(L3234:L3235)</f>
        <v>50</v>
      </c>
      <c r="M3236" s="326">
        <f>SUM(M3234:M3235)</f>
        <v>0</v>
      </c>
      <c r="N3236" s="793"/>
    </row>
    <row r="3237" spans="1:14" s="107" customFormat="1" ht="13.5" customHeight="1">
      <c r="A3237" s="260"/>
      <c r="B3237" s="639"/>
      <c r="C3237" s="260"/>
      <c r="D3237" s="315"/>
      <c r="E3237" s="385"/>
      <c r="F3237" s="225"/>
      <c r="G3237" s="225"/>
      <c r="H3237" s="228"/>
      <c r="I3237" s="225"/>
      <c r="J3237" s="612"/>
      <c r="K3237" s="376"/>
      <c r="L3237" s="376"/>
      <c r="M3237" s="376"/>
      <c r="N3237" s="794"/>
    </row>
    <row r="3238" spans="1:14" s="107" customFormat="1" ht="13.5" customHeight="1">
      <c r="A3238" s="260">
        <v>62</v>
      </c>
      <c r="B3238" s="639"/>
      <c r="C3238" s="260">
        <v>2</v>
      </c>
      <c r="D3238" s="315"/>
      <c r="E3238" s="385"/>
      <c r="F3238" s="225" t="s">
        <v>1769</v>
      </c>
      <c r="G3238" s="225"/>
      <c r="H3238" s="228"/>
      <c r="I3238" s="225"/>
      <c r="J3238" s="612"/>
      <c r="K3238" s="376"/>
      <c r="L3238" s="376"/>
      <c r="M3238" s="376"/>
      <c r="N3238" s="794"/>
    </row>
    <row r="3239" spans="1:14" s="107" customFormat="1" ht="13.5" customHeight="1">
      <c r="A3239" s="260"/>
      <c r="B3239" s="639"/>
      <c r="C3239" s="260"/>
      <c r="D3239" s="315">
        <v>2</v>
      </c>
      <c r="E3239" s="385"/>
      <c r="F3239" s="225"/>
      <c r="G3239" s="225"/>
      <c r="H3239" s="162" t="s">
        <v>1771</v>
      </c>
      <c r="I3239" s="225"/>
      <c r="J3239" s="612"/>
      <c r="K3239" s="376"/>
      <c r="L3239" s="376"/>
      <c r="M3239" s="376"/>
      <c r="N3239" s="794"/>
    </row>
    <row r="3240" spans="1:14" s="107" customFormat="1" ht="13.5" customHeight="1">
      <c r="A3240" s="260"/>
      <c r="B3240" s="639"/>
      <c r="C3240" s="260"/>
      <c r="D3240" s="315"/>
      <c r="E3240" s="385">
        <v>3</v>
      </c>
      <c r="F3240" s="225"/>
      <c r="G3240" s="225"/>
      <c r="H3240" s="228"/>
      <c r="I3240" s="139" t="s">
        <v>1894</v>
      </c>
      <c r="J3240" s="612"/>
      <c r="K3240" s="376"/>
      <c r="L3240" s="188">
        <v>10000</v>
      </c>
      <c r="M3240" s="188"/>
      <c r="N3240" s="779"/>
    </row>
    <row r="3241" spans="1:14" s="107" customFormat="1" ht="13.5" customHeight="1">
      <c r="A3241" s="260"/>
      <c r="B3241" s="639"/>
      <c r="C3241" s="260"/>
      <c r="D3241" s="315"/>
      <c r="E3241" s="385"/>
      <c r="F3241" s="225"/>
      <c r="G3241" s="225"/>
      <c r="H3241" s="228"/>
      <c r="I3241" s="225"/>
      <c r="J3241" s="612"/>
      <c r="K3241" s="376"/>
      <c r="L3241" s="376"/>
      <c r="M3241" s="376"/>
      <c r="N3241" s="777"/>
    </row>
    <row r="3242" spans="1:14" s="107" customFormat="1" ht="13.5" customHeight="1">
      <c r="A3242" s="260"/>
      <c r="B3242" s="639"/>
      <c r="C3242" s="260"/>
      <c r="D3242" s="315"/>
      <c r="E3242" s="385"/>
      <c r="F3242" s="227"/>
      <c r="G3242" s="227"/>
      <c r="H3242" s="233"/>
      <c r="I3242" s="227" t="s">
        <v>1773</v>
      </c>
      <c r="J3242" s="611"/>
      <c r="K3242" s="320">
        <f>SUM(K3239:K3241)</f>
        <v>0</v>
      </c>
      <c r="L3242" s="326">
        <f>SUM(L3240:L3241)</f>
        <v>10000</v>
      </c>
      <c r="M3242" s="326">
        <f>SUM(M3240:M3241)</f>
        <v>0</v>
      </c>
      <c r="N3242" s="793"/>
    </row>
    <row r="3243" spans="1:14" s="107" customFormat="1" ht="13.5" customHeight="1">
      <c r="A3243" s="260"/>
      <c r="B3243" s="639"/>
      <c r="C3243" s="260"/>
      <c r="D3243" s="315"/>
      <c r="E3243" s="385"/>
      <c r="F3243" s="225"/>
      <c r="G3243" s="225"/>
      <c r="H3243" s="228"/>
      <c r="I3243" s="225"/>
      <c r="J3243" s="612"/>
      <c r="K3243" s="376"/>
      <c r="L3243" s="376"/>
      <c r="M3243" s="376"/>
      <c r="N3243" s="794"/>
    </row>
    <row r="3244" spans="1:14" s="107" customFormat="1" ht="13.5" customHeight="1">
      <c r="A3244" s="260">
        <v>63</v>
      </c>
      <c r="B3244" s="639"/>
      <c r="C3244" s="260">
        <v>2</v>
      </c>
      <c r="D3244" s="315"/>
      <c r="E3244" s="385"/>
      <c r="F3244" s="225" t="s">
        <v>1502</v>
      </c>
      <c r="G3244" s="225"/>
      <c r="H3244" s="228"/>
      <c r="I3244" s="225"/>
      <c r="J3244" s="612"/>
      <c r="K3244" s="376"/>
      <c r="L3244" s="376"/>
      <c r="M3244" s="376"/>
      <c r="N3244" s="794"/>
    </row>
    <row r="3245" spans="1:14" s="107" customFormat="1" ht="13.5" customHeight="1">
      <c r="A3245" s="260"/>
      <c r="B3245" s="639"/>
      <c r="C3245" s="260"/>
      <c r="D3245" s="315">
        <v>1</v>
      </c>
      <c r="E3245" s="385"/>
      <c r="F3245" s="225"/>
      <c r="G3245" s="225"/>
      <c r="H3245" s="162" t="s">
        <v>1761</v>
      </c>
      <c r="I3245" s="225"/>
      <c r="J3245" s="612"/>
      <c r="K3245" s="376"/>
      <c r="L3245" s="376"/>
      <c r="M3245" s="376"/>
      <c r="N3245" s="794"/>
    </row>
    <row r="3246" spans="1:14" s="107" customFormat="1" ht="13.5" customHeight="1">
      <c r="A3246" s="260"/>
      <c r="B3246" s="639"/>
      <c r="C3246" s="260"/>
      <c r="D3246" s="315"/>
      <c r="E3246" s="385">
        <v>5</v>
      </c>
      <c r="F3246" s="225"/>
      <c r="G3246" s="225"/>
      <c r="H3246" s="228"/>
      <c r="I3246" s="139" t="s">
        <v>1770</v>
      </c>
      <c r="J3246" s="612"/>
      <c r="K3246" s="376"/>
      <c r="L3246" s="188">
        <v>80</v>
      </c>
      <c r="M3246" s="188"/>
      <c r="N3246" s="779"/>
    </row>
    <row r="3247" spans="1:14" s="107" customFormat="1" ht="13.5" customHeight="1">
      <c r="A3247" s="260"/>
      <c r="B3247" s="639"/>
      <c r="C3247" s="260"/>
      <c r="D3247" s="315"/>
      <c r="E3247" s="385"/>
      <c r="F3247" s="225"/>
      <c r="G3247" s="225"/>
      <c r="H3247" s="228"/>
      <c r="I3247" s="225"/>
      <c r="J3247" s="612"/>
      <c r="K3247" s="376"/>
      <c r="L3247" s="376"/>
      <c r="M3247" s="376"/>
      <c r="N3247" s="777"/>
    </row>
    <row r="3248" spans="1:14" s="107" customFormat="1" ht="13.5" customHeight="1">
      <c r="A3248" s="260"/>
      <c r="B3248" s="639"/>
      <c r="C3248" s="260"/>
      <c r="D3248" s="315"/>
      <c r="E3248" s="385"/>
      <c r="F3248" s="227"/>
      <c r="G3248" s="227"/>
      <c r="H3248" s="233"/>
      <c r="I3248" s="227" t="s">
        <v>1773</v>
      </c>
      <c r="J3248" s="611"/>
      <c r="K3248" s="320">
        <f>SUM(K3245:K3247)</f>
        <v>0</v>
      </c>
      <c r="L3248" s="326">
        <f>SUM(L3246:L3247)</f>
        <v>80</v>
      </c>
      <c r="M3248" s="326">
        <f>SUM(M3246:M3247)</f>
        <v>0</v>
      </c>
      <c r="N3248" s="736"/>
    </row>
    <row r="3249" spans="1:14" s="107" customFormat="1" ht="13.5" customHeight="1" thickBot="1">
      <c r="A3249" s="260"/>
      <c r="B3249" s="639"/>
      <c r="C3249" s="260"/>
      <c r="D3249" s="315"/>
      <c r="E3249" s="385"/>
      <c r="F3249" s="225"/>
      <c r="G3249" s="225"/>
      <c r="H3249" s="228"/>
      <c r="I3249" s="225"/>
      <c r="J3249" s="612"/>
      <c r="K3249" s="376"/>
      <c r="L3249" s="376"/>
      <c r="M3249" s="376"/>
      <c r="N3249" s="773"/>
    </row>
    <row r="3250" spans="1:14" s="214" customFormat="1" ht="21.75" customHeight="1" thickBot="1">
      <c r="A3250" s="358"/>
      <c r="B3250" s="359"/>
      <c r="C3250" s="359"/>
      <c r="D3250" s="360"/>
      <c r="E3250" s="360"/>
      <c r="F3250" s="362"/>
      <c r="G3250" s="361"/>
      <c r="H3250" s="362"/>
      <c r="I3250" s="363" t="s">
        <v>1337</v>
      </c>
      <c r="J3250" s="600">
        <f>SUM(J3173:J3207)/2+J3170+SUM(J3044:J3155)/2+J3039+SUM(J2855:J2997)/2+J2852+SUM(J2821:J2835)/2+J2817</f>
        <v>350010</v>
      </c>
      <c r="K3250" s="600">
        <f>SUM(K3173:K3207)/2+K3170+SUM(K3044:K3155)/2+K3039+SUM(K2855:K2997)/2+K2852+SUM(K2821:K2835)/2+K2817</f>
        <v>111039</v>
      </c>
      <c r="L3250" s="643">
        <f>SUM(L3173:L3207)/2+L3170+SUM(L3044:L3155)/2+L3039+SUM(L2855:L2997)/2+L2852+SUM(L2821:L2835)/2+L2817+SUM(L3210:L3248)/2</f>
        <v>650364</v>
      </c>
      <c r="M3250" s="643">
        <f>SUM(M3173:M3207)/2+M3170+SUM(M3044:M3155)/2+M3039+SUM(M2855:M2997)/2+M2852+SUM(M2821:M2835)/2+M2817+SUM(M3210:M3248)/2</f>
        <v>584216</v>
      </c>
      <c r="N3250" s="766">
        <f>M3250/L3250*100</f>
        <v>89.82908033039959</v>
      </c>
    </row>
    <row r="3251" spans="1:14" ht="27" customHeight="1" hidden="1">
      <c r="A3251" s="252"/>
      <c r="B3251" s="269"/>
      <c r="C3251" s="85"/>
      <c r="D3251" s="309"/>
      <c r="E3251" s="177"/>
      <c r="F3251" s="235"/>
      <c r="G3251" s="286"/>
      <c r="H3251" s="161"/>
      <c r="I3251" s="138"/>
      <c r="J3251" s="607"/>
      <c r="K3251" s="187"/>
      <c r="L3251" s="187"/>
      <c r="M3251" s="187"/>
      <c r="N3251" s="772"/>
    </row>
    <row r="3252" spans="1:14" ht="33.75" customHeight="1">
      <c r="A3252" s="252"/>
      <c r="B3252" s="270"/>
      <c r="C3252" s="85"/>
      <c r="D3252" s="309"/>
      <c r="E3252" s="177"/>
      <c r="F3252" s="319" t="s">
        <v>441</v>
      </c>
      <c r="G3252" s="285"/>
      <c r="H3252" s="160"/>
      <c r="I3252" s="137"/>
      <c r="J3252" s="607"/>
      <c r="K3252" s="187"/>
      <c r="L3252" s="187"/>
      <c r="M3252" s="187"/>
      <c r="N3252" s="772"/>
    </row>
    <row r="3253" spans="1:14" ht="11.25" customHeight="1">
      <c r="A3253" s="253"/>
      <c r="B3253" s="270"/>
      <c r="C3253" s="86"/>
      <c r="D3253" s="309"/>
      <c r="E3253" s="178"/>
      <c r="F3253" s="224"/>
      <c r="G3253" s="287"/>
      <c r="H3253" s="162"/>
      <c r="I3253" s="139"/>
      <c r="J3253" s="606"/>
      <c r="K3253" s="188"/>
      <c r="L3253" s="188"/>
      <c r="M3253" s="188"/>
      <c r="N3253" s="770"/>
    </row>
    <row r="3254" spans="1:14" ht="14.25" customHeight="1">
      <c r="A3254" s="253">
        <v>1</v>
      </c>
      <c r="B3254" s="270"/>
      <c r="C3254" s="86">
        <v>2</v>
      </c>
      <c r="D3254" s="321"/>
      <c r="E3254" s="178"/>
      <c r="F3254" s="224" t="s">
        <v>1585</v>
      </c>
      <c r="G3254" s="287"/>
      <c r="H3254" s="162"/>
      <c r="I3254" s="139"/>
      <c r="J3254" s="615"/>
      <c r="K3254" s="190"/>
      <c r="L3254" s="190"/>
      <c r="M3254" s="190"/>
      <c r="N3254" s="779"/>
    </row>
    <row r="3255" spans="1:14" ht="29.25" customHeight="1">
      <c r="A3255" s="253"/>
      <c r="B3255" s="270"/>
      <c r="C3255" s="86"/>
      <c r="D3255" s="309"/>
      <c r="E3255" s="178">
        <v>1</v>
      </c>
      <c r="F3255" s="225"/>
      <c r="G3255" s="287"/>
      <c r="H3255" s="162"/>
      <c r="I3255" s="149" t="s">
        <v>1858</v>
      </c>
      <c r="J3255" s="616">
        <v>40000</v>
      </c>
      <c r="K3255" s="616">
        <v>40000</v>
      </c>
      <c r="L3255" s="616">
        <v>40000</v>
      </c>
      <c r="M3255" s="196">
        <v>40000</v>
      </c>
      <c r="N3255" s="735">
        <f>M3255/L3255*100</f>
        <v>100</v>
      </c>
    </row>
    <row r="3256" spans="1:14" ht="30">
      <c r="A3256" s="253"/>
      <c r="B3256" s="270"/>
      <c r="C3256" s="86"/>
      <c r="D3256" s="309"/>
      <c r="E3256" s="178">
        <v>2</v>
      </c>
      <c r="F3256" s="225"/>
      <c r="G3256" s="287"/>
      <c r="H3256" s="162"/>
      <c r="I3256" s="149" t="s">
        <v>537</v>
      </c>
      <c r="J3256" s="616">
        <v>40080</v>
      </c>
      <c r="K3256" s="616">
        <v>40080</v>
      </c>
      <c r="L3256" s="616">
        <v>40080</v>
      </c>
      <c r="M3256" s="196">
        <v>40080</v>
      </c>
      <c r="N3256" s="735">
        <f>M3256/L3256*100</f>
        <v>100</v>
      </c>
    </row>
    <row r="3257" spans="1:14" ht="14.25" customHeight="1">
      <c r="A3257" s="253"/>
      <c r="B3257" s="270"/>
      <c r="C3257" s="86"/>
      <c r="D3257" s="309"/>
      <c r="E3257" s="178">
        <v>3</v>
      </c>
      <c r="F3257" s="225"/>
      <c r="G3257" s="287"/>
      <c r="H3257" s="162"/>
      <c r="I3257" s="149" t="s">
        <v>1913</v>
      </c>
      <c r="J3257" s="616">
        <v>26720</v>
      </c>
      <c r="K3257" s="616">
        <v>26720</v>
      </c>
      <c r="L3257" s="616">
        <v>26720</v>
      </c>
      <c r="M3257" s="196">
        <v>26720</v>
      </c>
      <c r="N3257" s="735">
        <f>M3257/L3257*100</f>
        <v>100</v>
      </c>
    </row>
    <row r="3258" spans="1:14" ht="14.25" customHeight="1">
      <c r="A3258" s="253"/>
      <c r="B3258" s="270"/>
      <c r="C3258" s="86"/>
      <c r="D3258" s="309"/>
      <c r="E3258" s="178">
        <v>4</v>
      </c>
      <c r="F3258" s="225"/>
      <c r="G3258" s="287"/>
      <c r="H3258" s="162"/>
      <c r="I3258" s="149" t="s">
        <v>442</v>
      </c>
      <c r="J3258" s="616">
        <v>33900</v>
      </c>
      <c r="K3258" s="616">
        <v>33900</v>
      </c>
      <c r="L3258" s="616">
        <v>33900</v>
      </c>
      <c r="M3258" s="196">
        <v>33900</v>
      </c>
      <c r="N3258" s="735">
        <f>M3258/L3258*100</f>
        <v>100</v>
      </c>
    </row>
    <row r="3259" spans="1:14" ht="12" customHeight="1">
      <c r="A3259" s="253"/>
      <c r="B3259" s="253"/>
      <c r="C3259" s="86"/>
      <c r="D3259" s="309"/>
      <c r="E3259" s="178"/>
      <c r="F3259" s="225"/>
      <c r="G3259" s="287"/>
      <c r="H3259" s="162"/>
      <c r="I3259" s="139"/>
      <c r="J3259" s="606"/>
      <c r="K3259" s="188"/>
      <c r="L3259" s="188"/>
      <c r="M3259" s="188"/>
      <c r="N3259" s="770"/>
    </row>
    <row r="3260" spans="1:14" s="107" customFormat="1" ht="12.75" customHeight="1">
      <c r="A3260" s="253"/>
      <c r="B3260" s="270"/>
      <c r="C3260" s="253"/>
      <c r="D3260" s="309"/>
      <c r="E3260" s="321"/>
      <c r="F3260" s="227"/>
      <c r="G3260" s="227"/>
      <c r="H3260" s="233"/>
      <c r="I3260" s="227" t="s">
        <v>1773</v>
      </c>
      <c r="J3260" s="611">
        <f>SUM(J3251:J3259)</f>
        <v>140700</v>
      </c>
      <c r="K3260" s="611">
        <f>SUM(K3251:K3259)</f>
        <v>140700</v>
      </c>
      <c r="L3260" s="611">
        <f>SUM(L3251:L3259)</f>
        <v>140700</v>
      </c>
      <c r="M3260" s="611">
        <f>SUM(M3251:M3259)</f>
        <v>140700</v>
      </c>
      <c r="N3260" s="736">
        <f>M3260/L3260*100</f>
        <v>100</v>
      </c>
    </row>
    <row r="3261" spans="1:14" ht="6.75" customHeight="1">
      <c r="A3261" s="253"/>
      <c r="B3261" s="270"/>
      <c r="C3261" s="86"/>
      <c r="D3261" s="309"/>
      <c r="E3261" s="178"/>
      <c r="F3261" s="225"/>
      <c r="G3261" s="287"/>
      <c r="H3261" s="162"/>
      <c r="I3261" s="140"/>
      <c r="J3261" s="604"/>
      <c r="K3261" s="189"/>
      <c r="L3261" s="189"/>
      <c r="M3261" s="189"/>
      <c r="N3261" s="771"/>
    </row>
    <row r="3262" spans="1:14" ht="13.5" customHeight="1">
      <c r="A3262" s="253">
        <v>2</v>
      </c>
      <c r="B3262" s="270"/>
      <c r="C3262" s="86">
        <v>2</v>
      </c>
      <c r="D3262" s="309"/>
      <c r="E3262" s="178"/>
      <c r="F3262" s="224" t="s">
        <v>1754</v>
      </c>
      <c r="G3262" s="287"/>
      <c r="H3262" s="162"/>
      <c r="I3262" s="139"/>
      <c r="J3262" s="606"/>
      <c r="K3262" s="188"/>
      <c r="L3262" s="188"/>
      <c r="M3262" s="188"/>
      <c r="N3262" s="770"/>
    </row>
    <row r="3263" spans="1:14" ht="13.5" customHeight="1">
      <c r="A3263" s="253"/>
      <c r="B3263" s="270">
        <v>1</v>
      </c>
      <c r="C3263" s="86"/>
      <c r="D3263" s="309"/>
      <c r="E3263" s="178"/>
      <c r="F3263" s="228"/>
      <c r="G3263" s="287" t="s">
        <v>1741</v>
      </c>
      <c r="H3263" s="162"/>
      <c r="I3263" s="150"/>
      <c r="J3263" s="617"/>
      <c r="K3263" s="197"/>
      <c r="L3263" s="197"/>
      <c r="M3263" s="197"/>
      <c r="N3263" s="780"/>
    </row>
    <row r="3264" spans="1:14" ht="13.5" customHeight="1">
      <c r="A3264" s="253"/>
      <c r="B3264" s="270"/>
      <c r="C3264" s="86"/>
      <c r="D3264" s="309">
        <v>1</v>
      </c>
      <c r="E3264" s="178"/>
      <c r="F3264" s="228"/>
      <c r="G3264" s="295"/>
      <c r="H3264" s="162" t="s">
        <v>1755</v>
      </c>
      <c r="I3264" s="150"/>
      <c r="J3264" s="617"/>
      <c r="K3264" s="197"/>
      <c r="L3264" s="197"/>
      <c r="M3264" s="197"/>
      <c r="N3264" s="780"/>
    </row>
    <row r="3265" spans="1:14" ht="13.5" customHeight="1">
      <c r="A3265" s="253"/>
      <c r="B3265" s="270"/>
      <c r="C3265" s="86"/>
      <c r="D3265" s="309"/>
      <c r="E3265" s="178">
        <v>3</v>
      </c>
      <c r="F3265" s="228"/>
      <c r="G3265" s="295"/>
      <c r="H3265" s="162"/>
      <c r="I3265" s="151" t="s">
        <v>1764</v>
      </c>
      <c r="J3265" s="615">
        <v>4204</v>
      </c>
      <c r="K3265" s="615">
        <v>4204</v>
      </c>
      <c r="L3265" s="615">
        <v>4204</v>
      </c>
      <c r="M3265" s="188">
        <v>3981</v>
      </c>
      <c r="N3265" s="735">
        <f>M3265/L3265*100</f>
        <v>94.69552806850618</v>
      </c>
    </row>
    <row r="3266" spans="1:14" ht="9" customHeight="1">
      <c r="A3266" s="253"/>
      <c r="B3266" s="270"/>
      <c r="C3266" s="86"/>
      <c r="D3266" s="309"/>
      <c r="E3266" s="178"/>
      <c r="F3266" s="228"/>
      <c r="G3266" s="295"/>
      <c r="H3266" s="162"/>
      <c r="I3266" s="150"/>
      <c r="J3266" s="617"/>
      <c r="K3266" s="197"/>
      <c r="L3266" s="197"/>
      <c r="M3266" s="197"/>
      <c r="N3266" s="780"/>
    </row>
    <row r="3267" spans="1:14" s="126" customFormat="1" ht="13.5" customHeight="1">
      <c r="A3267" s="270"/>
      <c r="B3267" s="270"/>
      <c r="C3267" s="270"/>
      <c r="D3267" s="316"/>
      <c r="E3267" s="316"/>
      <c r="F3267" s="296"/>
      <c r="G3267" s="296"/>
      <c r="H3267" s="296"/>
      <c r="I3267" s="390" t="s">
        <v>1791</v>
      </c>
      <c r="J3267" s="391">
        <f>SUM(J3265:J3266)</f>
        <v>4204</v>
      </c>
      <c r="K3267" s="391">
        <f>SUM(K3265:K3266)</f>
        <v>4204</v>
      </c>
      <c r="L3267" s="391">
        <f>SUM(L3265:L3266)</f>
        <v>4204</v>
      </c>
      <c r="M3267" s="391">
        <f>SUM(M3265:M3266)</f>
        <v>3981</v>
      </c>
      <c r="N3267" s="775">
        <f>M3267/L3267*100</f>
        <v>94.69552806850618</v>
      </c>
    </row>
    <row r="3268" spans="1:14" ht="6" customHeight="1">
      <c r="A3268" s="253"/>
      <c r="B3268" s="270"/>
      <c r="C3268" s="86"/>
      <c r="D3268" s="309"/>
      <c r="E3268" s="178"/>
      <c r="F3268" s="228"/>
      <c r="G3268" s="295"/>
      <c r="H3268" s="162"/>
      <c r="I3268" s="150"/>
      <c r="J3268" s="617"/>
      <c r="K3268" s="197"/>
      <c r="L3268" s="197"/>
      <c r="M3268" s="197"/>
      <c r="N3268" s="780"/>
    </row>
    <row r="3269" spans="1:14" ht="14.25" customHeight="1">
      <c r="A3269" s="253"/>
      <c r="B3269" s="270">
        <v>2</v>
      </c>
      <c r="C3269" s="86"/>
      <c r="D3269" s="309"/>
      <c r="E3269" s="178"/>
      <c r="F3269" s="228"/>
      <c r="G3269" s="287" t="s">
        <v>1864</v>
      </c>
      <c r="H3269" s="162"/>
      <c r="I3269" s="150"/>
      <c r="J3269" s="617"/>
      <c r="K3269" s="197"/>
      <c r="L3269" s="197"/>
      <c r="M3269" s="197"/>
      <c r="N3269" s="780"/>
    </row>
    <row r="3270" spans="1:14" ht="14.25" customHeight="1">
      <c r="A3270" s="253"/>
      <c r="B3270" s="270"/>
      <c r="C3270" s="86"/>
      <c r="D3270" s="309">
        <v>1</v>
      </c>
      <c r="E3270" s="178"/>
      <c r="F3270" s="228"/>
      <c r="G3270" s="295"/>
      <c r="H3270" s="162" t="s">
        <v>1761</v>
      </c>
      <c r="I3270" s="150"/>
      <c r="J3270" s="617"/>
      <c r="K3270" s="197"/>
      <c r="L3270" s="197"/>
      <c r="M3270" s="197"/>
      <c r="N3270" s="780"/>
    </row>
    <row r="3271" spans="1:14" ht="14.25" customHeight="1">
      <c r="A3271" s="253"/>
      <c r="B3271" s="270"/>
      <c r="C3271" s="86"/>
      <c r="D3271" s="309"/>
      <c r="E3271" s="178">
        <v>3</v>
      </c>
      <c r="F3271" s="228"/>
      <c r="G3271" s="295"/>
      <c r="H3271" s="162"/>
      <c r="I3271" s="151" t="s">
        <v>1764</v>
      </c>
      <c r="J3271" s="615">
        <v>35964</v>
      </c>
      <c r="K3271" s="615">
        <v>35964</v>
      </c>
      <c r="L3271" s="615">
        <v>35964</v>
      </c>
      <c r="M3271" s="188">
        <v>36063</v>
      </c>
      <c r="N3271" s="735">
        <f>M3271/L3271*100</f>
        <v>100.27527527527526</v>
      </c>
    </row>
    <row r="3272" spans="1:14" ht="4.5" customHeight="1">
      <c r="A3272" s="253"/>
      <c r="B3272" s="270"/>
      <c r="C3272" s="86"/>
      <c r="D3272" s="309"/>
      <c r="E3272" s="178"/>
      <c r="F3272" s="228"/>
      <c r="G3272" s="295"/>
      <c r="H3272" s="162"/>
      <c r="I3272" s="150"/>
      <c r="J3272" s="617"/>
      <c r="K3272" s="197"/>
      <c r="L3272" s="197"/>
      <c r="M3272" s="197"/>
      <c r="N3272" s="780"/>
    </row>
    <row r="3273" spans="1:14" s="126" customFormat="1" ht="14.25" customHeight="1">
      <c r="A3273" s="270"/>
      <c r="B3273" s="270"/>
      <c r="C3273" s="270"/>
      <c r="D3273" s="316"/>
      <c r="E3273" s="316"/>
      <c r="F3273" s="296"/>
      <c r="G3273" s="296"/>
      <c r="H3273" s="296"/>
      <c r="I3273" s="390" t="s">
        <v>1791</v>
      </c>
      <c r="J3273" s="391">
        <f>SUM(J3271:J3272)</f>
        <v>35964</v>
      </c>
      <c r="K3273" s="391">
        <f>SUM(K3271:K3272)</f>
        <v>35964</v>
      </c>
      <c r="L3273" s="391">
        <f>SUM(L3271:L3272)</f>
        <v>35964</v>
      </c>
      <c r="M3273" s="391">
        <f>SUM(M3271:M3272)</f>
        <v>36063</v>
      </c>
      <c r="N3273" s="775">
        <f>M3273/L3273*100</f>
        <v>100.27527527527526</v>
      </c>
    </row>
    <row r="3274" spans="1:14" ht="10.5" customHeight="1">
      <c r="A3274" s="253"/>
      <c r="B3274" s="270"/>
      <c r="C3274" s="86"/>
      <c r="D3274" s="309"/>
      <c r="E3274" s="178"/>
      <c r="F3274" s="228"/>
      <c r="G3274" s="295"/>
      <c r="H3274" s="162"/>
      <c r="I3274" s="150"/>
      <c r="J3274" s="617"/>
      <c r="K3274" s="197"/>
      <c r="L3274" s="197"/>
      <c r="M3274" s="197"/>
      <c r="N3274" s="780"/>
    </row>
    <row r="3275" spans="1:14" ht="14.25" customHeight="1">
      <c r="A3275" s="253"/>
      <c r="B3275" s="270">
        <v>3</v>
      </c>
      <c r="C3275" s="86"/>
      <c r="D3275" s="309"/>
      <c r="E3275" s="178"/>
      <c r="F3275" s="228"/>
      <c r="G3275" s="287" t="s">
        <v>538</v>
      </c>
      <c r="H3275" s="162"/>
      <c r="I3275" s="150"/>
      <c r="J3275" s="617"/>
      <c r="K3275" s="197"/>
      <c r="L3275" s="197"/>
      <c r="M3275" s="197"/>
      <c r="N3275" s="780"/>
    </row>
    <row r="3276" spans="1:14" ht="14.25" customHeight="1">
      <c r="A3276" s="253"/>
      <c r="B3276" s="270"/>
      <c r="C3276" s="86"/>
      <c r="D3276" s="309">
        <v>1</v>
      </c>
      <c r="E3276" s="178"/>
      <c r="F3276" s="228"/>
      <c r="G3276" s="295"/>
      <c r="H3276" s="162" t="s">
        <v>1755</v>
      </c>
      <c r="I3276" s="150"/>
      <c r="J3276" s="617"/>
      <c r="K3276" s="197"/>
      <c r="L3276" s="197"/>
      <c r="M3276" s="197"/>
      <c r="N3276" s="780"/>
    </row>
    <row r="3277" spans="1:14" ht="14.25" customHeight="1">
      <c r="A3277" s="253"/>
      <c r="B3277" s="270"/>
      <c r="C3277" s="86"/>
      <c r="D3277" s="309"/>
      <c r="E3277" s="178">
        <v>3</v>
      </c>
      <c r="F3277" s="228"/>
      <c r="G3277" s="295"/>
      <c r="H3277" s="162"/>
      <c r="I3277" s="151" t="s">
        <v>1764</v>
      </c>
      <c r="J3277" s="615">
        <v>31012</v>
      </c>
      <c r="K3277" s="615">
        <v>31012</v>
      </c>
      <c r="L3277" s="615">
        <v>31012</v>
      </c>
      <c r="M3277" s="188">
        <v>29409</v>
      </c>
      <c r="N3277" s="735">
        <f>M3277/L3277*100</f>
        <v>94.83103314845866</v>
      </c>
    </row>
    <row r="3278" spans="1:14" ht="7.5" customHeight="1">
      <c r="A3278" s="253"/>
      <c r="B3278" s="270"/>
      <c r="C3278" s="86"/>
      <c r="D3278" s="309"/>
      <c r="E3278" s="178"/>
      <c r="F3278" s="228"/>
      <c r="G3278" s="295"/>
      <c r="H3278" s="162"/>
      <c r="I3278" s="151"/>
      <c r="J3278" s="617"/>
      <c r="K3278" s="197"/>
      <c r="L3278" s="197"/>
      <c r="M3278" s="197"/>
      <c r="N3278" s="780"/>
    </row>
    <row r="3279" spans="1:14" s="126" customFormat="1" ht="14.25" customHeight="1">
      <c r="A3279" s="270"/>
      <c r="B3279" s="270"/>
      <c r="C3279" s="270"/>
      <c r="D3279" s="316"/>
      <c r="E3279" s="316"/>
      <c r="F3279" s="296"/>
      <c r="G3279" s="296"/>
      <c r="H3279" s="296"/>
      <c r="I3279" s="390" t="s">
        <v>1791</v>
      </c>
      <c r="J3279" s="391">
        <f>SUM(J3277:J3278)</f>
        <v>31012</v>
      </c>
      <c r="K3279" s="391">
        <f>SUM(K3277:K3278)</f>
        <v>31012</v>
      </c>
      <c r="L3279" s="391">
        <f>SUM(L3277:L3278)</f>
        <v>31012</v>
      </c>
      <c r="M3279" s="391">
        <f>SUM(M3277:M3278)</f>
        <v>29409</v>
      </c>
      <c r="N3279" s="775">
        <f>M3279/L3279*100</f>
        <v>94.83103314845866</v>
      </c>
    </row>
    <row r="3280" spans="1:14" ht="8.25" customHeight="1">
      <c r="A3280" s="253"/>
      <c r="B3280" s="270"/>
      <c r="C3280" s="86"/>
      <c r="D3280" s="309"/>
      <c r="E3280" s="178"/>
      <c r="F3280" s="228"/>
      <c r="G3280" s="295"/>
      <c r="H3280" s="162"/>
      <c r="I3280" s="150"/>
      <c r="J3280" s="617"/>
      <c r="K3280" s="197"/>
      <c r="L3280" s="197"/>
      <c r="M3280" s="197"/>
      <c r="N3280" s="780"/>
    </row>
    <row r="3281" spans="1:14" ht="15" customHeight="1">
      <c r="A3281" s="253"/>
      <c r="B3281" s="270">
        <v>4</v>
      </c>
      <c r="C3281" s="86"/>
      <c r="D3281" s="309"/>
      <c r="E3281" s="178"/>
      <c r="F3281" s="228"/>
      <c r="G3281" s="287" t="s">
        <v>539</v>
      </c>
      <c r="H3281" s="162"/>
      <c r="I3281" s="150"/>
      <c r="J3281" s="617"/>
      <c r="K3281" s="197"/>
      <c r="L3281" s="197"/>
      <c r="M3281" s="197"/>
      <c r="N3281" s="780"/>
    </row>
    <row r="3282" spans="1:14" ht="15" customHeight="1">
      <c r="A3282" s="253"/>
      <c r="B3282" s="270"/>
      <c r="C3282" s="86"/>
      <c r="D3282" s="309">
        <v>1</v>
      </c>
      <c r="E3282" s="178"/>
      <c r="F3282" s="228"/>
      <c r="G3282" s="295"/>
      <c r="H3282" s="162" t="s">
        <v>1755</v>
      </c>
      <c r="I3282" s="150"/>
      <c r="J3282" s="617"/>
      <c r="K3282" s="197"/>
      <c r="L3282" s="197"/>
      <c r="M3282" s="197"/>
      <c r="N3282" s="780"/>
    </row>
    <row r="3283" spans="1:14" ht="15" customHeight="1">
      <c r="A3283" s="253"/>
      <c r="B3283" s="270"/>
      <c r="C3283" s="86"/>
      <c r="D3283" s="309"/>
      <c r="E3283" s="178">
        <v>3</v>
      </c>
      <c r="F3283" s="228"/>
      <c r="G3283" s="295"/>
      <c r="H3283" s="162"/>
      <c r="I3283" s="151" t="s">
        <v>1764</v>
      </c>
      <c r="J3283" s="615">
        <v>62668</v>
      </c>
      <c r="K3283" s="615">
        <v>62668</v>
      </c>
      <c r="L3283" s="615">
        <v>62668</v>
      </c>
      <c r="M3283" s="188">
        <v>60768</v>
      </c>
      <c r="N3283" s="735">
        <f>M3283/L3283*100</f>
        <v>96.96814961383801</v>
      </c>
    </row>
    <row r="3284" spans="1:14" ht="10.5" customHeight="1">
      <c r="A3284" s="253"/>
      <c r="B3284" s="270"/>
      <c r="C3284" s="86"/>
      <c r="D3284" s="309"/>
      <c r="E3284" s="178"/>
      <c r="F3284" s="228"/>
      <c r="G3284" s="295"/>
      <c r="H3284" s="162"/>
      <c r="I3284" s="151"/>
      <c r="J3284" s="617"/>
      <c r="K3284" s="197"/>
      <c r="L3284" s="197"/>
      <c r="M3284" s="197"/>
      <c r="N3284" s="780"/>
    </row>
    <row r="3285" spans="1:14" s="126" customFormat="1" ht="15" customHeight="1">
      <c r="A3285" s="270"/>
      <c r="B3285" s="270"/>
      <c r="C3285" s="270"/>
      <c r="D3285" s="316"/>
      <c r="E3285" s="316"/>
      <c r="F3285" s="296"/>
      <c r="G3285" s="296"/>
      <c r="H3285" s="296"/>
      <c r="I3285" s="390" t="s">
        <v>1791</v>
      </c>
      <c r="J3285" s="391">
        <f>SUM(J3283:J3284)</f>
        <v>62668</v>
      </c>
      <c r="K3285" s="391">
        <f>SUM(K3283:K3284)</f>
        <v>62668</v>
      </c>
      <c r="L3285" s="391">
        <f>SUM(L3283:L3284)</f>
        <v>62668</v>
      </c>
      <c r="M3285" s="391">
        <f>SUM(M3283:M3284)</f>
        <v>60768</v>
      </c>
      <c r="N3285" s="775">
        <f>M3285/L3285*100</f>
        <v>96.96814961383801</v>
      </c>
    </row>
    <row r="3286" spans="1:14" ht="14.25" customHeight="1">
      <c r="A3286" s="253"/>
      <c r="B3286" s="270"/>
      <c r="C3286" s="86"/>
      <c r="D3286" s="309"/>
      <c r="E3286" s="178"/>
      <c r="F3286" s="228"/>
      <c r="G3286" s="295"/>
      <c r="H3286" s="162"/>
      <c r="I3286" s="150"/>
      <c r="J3286" s="617"/>
      <c r="K3286" s="197"/>
      <c r="L3286" s="197"/>
      <c r="M3286" s="197"/>
      <c r="N3286" s="780"/>
    </row>
    <row r="3287" spans="1:14" s="107" customFormat="1" ht="15" customHeight="1">
      <c r="A3287" s="253"/>
      <c r="B3287" s="253"/>
      <c r="C3287" s="253"/>
      <c r="D3287" s="321"/>
      <c r="E3287" s="321"/>
      <c r="F3287" s="227"/>
      <c r="G3287" s="227"/>
      <c r="H3287" s="233"/>
      <c r="I3287" s="227" t="s">
        <v>1773</v>
      </c>
      <c r="J3287" s="611">
        <f>SUM(J3263:J3285)/2</f>
        <v>133848</v>
      </c>
      <c r="K3287" s="611">
        <f>SUM(K3263:K3285)/2</f>
        <v>133848</v>
      </c>
      <c r="L3287" s="611">
        <f>SUM(L3263:L3285)/2</f>
        <v>133848</v>
      </c>
      <c r="M3287" s="611">
        <f>SUM(M3263:M3285)/2</f>
        <v>130221</v>
      </c>
      <c r="N3287" s="775">
        <f>M3287/L3287*100</f>
        <v>97.29020979020979</v>
      </c>
    </row>
    <row r="3288" spans="1:14" ht="10.5" customHeight="1">
      <c r="A3288" s="253"/>
      <c r="B3288" s="270"/>
      <c r="C3288" s="86"/>
      <c r="D3288" s="309"/>
      <c r="E3288" s="178"/>
      <c r="F3288" s="228"/>
      <c r="G3288" s="295"/>
      <c r="H3288" s="162"/>
      <c r="I3288" s="150"/>
      <c r="J3288" s="617"/>
      <c r="K3288" s="198"/>
      <c r="L3288" s="197"/>
      <c r="M3288" s="197"/>
      <c r="N3288" s="780"/>
    </row>
    <row r="3289" spans="1:14" s="126" customFormat="1" ht="31.5" customHeight="1">
      <c r="A3289" s="270">
        <v>3</v>
      </c>
      <c r="B3289" s="270"/>
      <c r="C3289" s="270">
        <v>2</v>
      </c>
      <c r="D3289" s="316"/>
      <c r="E3289" s="316"/>
      <c r="F3289" s="989" t="s">
        <v>540</v>
      </c>
      <c r="G3289" s="958"/>
      <c r="H3289" s="958"/>
      <c r="I3289" s="958"/>
      <c r="J3289" s="618"/>
      <c r="K3289" s="393"/>
      <c r="L3289" s="392"/>
      <c r="M3289" s="392"/>
      <c r="N3289" s="781"/>
    </row>
    <row r="3290" spans="1:14" s="126" customFormat="1" ht="26.25" customHeight="1">
      <c r="A3290" s="270"/>
      <c r="B3290" s="270">
        <v>1</v>
      </c>
      <c r="C3290" s="270"/>
      <c r="D3290" s="316"/>
      <c r="E3290" s="316"/>
      <c r="F3290" s="317"/>
      <c r="G3290" s="958" t="s">
        <v>541</v>
      </c>
      <c r="H3290" s="958"/>
      <c r="I3290" s="958"/>
      <c r="J3290" s="618"/>
      <c r="K3290" s="393"/>
      <c r="L3290" s="392"/>
      <c r="M3290" s="392"/>
      <c r="N3290" s="781"/>
    </row>
    <row r="3291" spans="1:14" ht="13.5" customHeight="1">
      <c r="A3291" s="253"/>
      <c r="B3291" s="270"/>
      <c r="C3291" s="86"/>
      <c r="D3291" s="309">
        <v>1</v>
      </c>
      <c r="E3291" s="178"/>
      <c r="F3291" s="224"/>
      <c r="G3291" s="287"/>
      <c r="H3291" s="162" t="s">
        <v>1761</v>
      </c>
      <c r="I3291" s="139"/>
      <c r="J3291" s="597"/>
      <c r="K3291" s="192"/>
      <c r="L3291" s="199"/>
      <c r="M3291" s="199"/>
      <c r="N3291" s="781"/>
    </row>
    <row r="3292" spans="1:14" ht="13.5" customHeight="1">
      <c r="A3292" s="253"/>
      <c r="B3292" s="270"/>
      <c r="C3292" s="86"/>
      <c r="D3292" s="309"/>
      <c r="E3292" s="178">
        <v>3</v>
      </c>
      <c r="F3292" s="224"/>
      <c r="G3292" s="287"/>
      <c r="H3292" s="162"/>
      <c r="I3292" s="139" t="s">
        <v>1764</v>
      </c>
      <c r="J3292" s="606">
        <v>2405</v>
      </c>
      <c r="K3292" s="606">
        <v>2405</v>
      </c>
      <c r="L3292" s="606">
        <v>2405</v>
      </c>
      <c r="M3292" s="188">
        <v>2373</v>
      </c>
      <c r="N3292" s="735">
        <f>M3292/L3292*100</f>
        <v>98.66943866943868</v>
      </c>
    </row>
    <row r="3293" spans="1:14" ht="9.75" customHeight="1">
      <c r="A3293" s="253"/>
      <c r="B3293" s="270"/>
      <c r="C3293" s="86"/>
      <c r="D3293" s="309"/>
      <c r="E3293" s="178"/>
      <c r="F3293" s="228"/>
      <c r="G3293" s="295"/>
      <c r="H3293" s="162"/>
      <c r="I3293" s="140"/>
      <c r="J3293" s="597"/>
      <c r="K3293" s="192"/>
      <c r="L3293" s="197"/>
      <c r="M3293" s="197"/>
      <c r="N3293" s="780"/>
    </row>
    <row r="3294" spans="1:14" s="126" customFormat="1" ht="16.5" customHeight="1">
      <c r="A3294" s="270"/>
      <c r="B3294" s="270"/>
      <c r="C3294" s="270"/>
      <c r="D3294" s="316"/>
      <c r="E3294" s="316"/>
      <c r="F3294" s="296"/>
      <c r="G3294" s="296"/>
      <c r="H3294" s="296"/>
      <c r="I3294" s="390" t="s">
        <v>1791</v>
      </c>
      <c r="J3294" s="391">
        <f>SUM(J3292:J3293)</f>
        <v>2405</v>
      </c>
      <c r="K3294" s="391">
        <f>SUM(K3292:K3293)</f>
        <v>2405</v>
      </c>
      <c r="L3294" s="391">
        <f>SUM(L3292:L3293)</f>
        <v>2405</v>
      </c>
      <c r="M3294" s="391">
        <f>SUM(M3292:M3293)</f>
        <v>2373</v>
      </c>
      <c r="N3294" s="775">
        <f>M3294/L3294*100</f>
        <v>98.66943866943868</v>
      </c>
    </row>
    <row r="3295" spans="1:14" ht="10.5" customHeight="1">
      <c r="A3295" s="253"/>
      <c r="B3295" s="270"/>
      <c r="C3295" s="86"/>
      <c r="D3295" s="309"/>
      <c r="E3295" s="178"/>
      <c r="F3295" s="228"/>
      <c r="G3295" s="295"/>
      <c r="H3295" s="162"/>
      <c r="I3295" s="150"/>
      <c r="J3295" s="617"/>
      <c r="K3295" s="197"/>
      <c r="L3295" s="197"/>
      <c r="M3295" s="197"/>
      <c r="N3295" s="780"/>
    </row>
    <row r="3296" spans="1:14" s="107" customFormat="1" ht="16.5" customHeight="1">
      <c r="A3296" s="253"/>
      <c r="B3296" s="253"/>
      <c r="C3296" s="253"/>
      <c r="D3296" s="321"/>
      <c r="E3296" s="321"/>
      <c r="F3296" s="227"/>
      <c r="G3296" s="227"/>
      <c r="H3296" s="233"/>
      <c r="I3296" s="227" t="s">
        <v>1773</v>
      </c>
      <c r="J3296" s="611">
        <f>SUM(J3294)</f>
        <v>2405</v>
      </c>
      <c r="K3296" s="611">
        <f>SUM(K3294)</f>
        <v>2405</v>
      </c>
      <c r="L3296" s="611">
        <f>SUM(L3294)</f>
        <v>2405</v>
      </c>
      <c r="M3296" s="611">
        <f>SUM(M3294)</f>
        <v>2373</v>
      </c>
      <c r="N3296" s="775">
        <f>M3296/L3296*100</f>
        <v>98.66943866943868</v>
      </c>
    </row>
    <row r="3297" spans="1:14" ht="3" customHeight="1">
      <c r="A3297" s="253"/>
      <c r="B3297" s="270"/>
      <c r="C3297" s="86"/>
      <c r="D3297" s="309"/>
      <c r="E3297" s="178"/>
      <c r="F3297" s="228"/>
      <c r="G3297" s="295"/>
      <c r="H3297" s="162"/>
      <c r="I3297" s="140"/>
      <c r="J3297" s="597"/>
      <c r="K3297" s="192"/>
      <c r="L3297" s="199"/>
      <c r="M3297" s="199"/>
      <c r="N3297" s="781"/>
    </row>
    <row r="3298" spans="1:14" ht="16.5" customHeight="1">
      <c r="A3298" s="253">
        <v>4</v>
      </c>
      <c r="B3298" s="270"/>
      <c r="C3298" s="86">
        <v>2</v>
      </c>
      <c r="D3298" s="309"/>
      <c r="E3298" s="178"/>
      <c r="F3298" s="224" t="s">
        <v>1915</v>
      </c>
      <c r="G3298" s="287"/>
      <c r="H3298" s="162"/>
      <c r="I3298" s="139"/>
      <c r="J3298" s="606"/>
      <c r="K3298" s="188"/>
      <c r="L3298" s="188"/>
      <c r="M3298" s="188"/>
      <c r="N3298" s="770"/>
    </row>
    <row r="3299" spans="1:14" ht="30" customHeight="1">
      <c r="A3299" s="253"/>
      <c r="B3299" s="270">
        <v>1</v>
      </c>
      <c r="C3299" s="86"/>
      <c r="D3299" s="309"/>
      <c r="E3299" s="178"/>
      <c r="F3299" s="228"/>
      <c r="G3299" s="962" t="s">
        <v>1916</v>
      </c>
      <c r="H3299" s="962"/>
      <c r="I3299" s="963"/>
      <c r="J3299" s="617"/>
      <c r="K3299" s="197"/>
      <c r="L3299" s="197"/>
      <c r="M3299" s="197"/>
      <c r="N3299" s="780"/>
    </row>
    <row r="3300" spans="1:14" ht="15.75" customHeight="1">
      <c r="A3300" s="253"/>
      <c r="B3300" s="270"/>
      <c r="C3300" s="86"/>
      <c r="D3300" s="309">
        <v>2</v>
      </c>
      <c r="E3300" s="178"/>
      <c r="F3300" s="228"/>
      <c r="G3300" s="295"/>
      <c r="H3300" s="162" t="s">
        <v>1771</v>
      </c>
      <c r="I3300" s="150"/>
      <c r="J3300" s="619"/>
      <c r="K3300" s="197"/>
      <c r="L3300" s="197"/>
      <c r="M3300" s="197"/>
      <c r="N3300" s="780"/>
    </row>
    <row r="3301" spans="1:14" ht="15.75" customHeight="1">
      <c r="A3301" s="253"/>
      <c r="B3301" s="270"/>
      <c r="C3301" s="86"/>
      <c r="D3301" s="309"/>
      <c r="E3301" s="178">
        <v>3</v>
      </c>
      <c r="F3301" s="228"/>
      <c r="G3301" s="295"/>
      <c r="H3301" s="162"/>
      <c r="I3301" s="139" t="s">
        <v>1894</v>
      </c>
      <c r="J3301" s="615">
        <v>12628</v>
      </c>
      <c r="K3301" s="615">
        <v>12628</v>
      </c>
      <c r="L3301" s="615">
        <v>12628</v>
      </c>
      <c r="M3301" s="188">
        <v>12628</v>
      </c>
      <c r="N3301" s="735">
        <f>M3301/L3301*100</f>
        <v>100</v>
      </c>
    </row>
    <row r="3302" spans="1:14" ht="6.75" customHeight="1">
      <c r="A3302" s="253"/>
      <c r="B3302" s="270"/>
      <c r="C3302" s="86"/>
      <c r="D3302" s="309"/>
      <c r="E3302" s="178"/>
      <c r="F3302" s="228"/>
      <c r="G3302" s="295"/>
      <c r="H3302" s="162"/>
      <c r="I3302" s="150"/>
      <c r="J3302" s="617"/>
      <c r="K3302" s="197"/>
      <c r="L3302" s="197"/>
      <c r="M3302" s="197"/>
      <c r="N3302" s="780"/>
    </row>
    <row r="3303" spans="1:14" s="126" customFormat="1" ht="14.25" customHeight="1">
      <c r="A3303" s="270"/>
      <c r="B3303" s="270"/>
      <c r="C3303" s="270"/>
      <c r="D3303" s="316"/>
      <c r="E3303" s="316"/>
      <c r="F3303" s="296"/>
      <c r="G3303" s="296"/>
      <c r="H3303" s="296"/>
      <c r="I3303" s="390" t="s">
        <v>1791</v>
      </c>
      <c r="J3303" s="391">
        <f>SUM(J3301:J3302)</f>
        <v>12628</v>
      </c>
      <c r="K3303" s="391">
        <f>SUM(K3301:K3302)</f>
        <v>12628</v>
      </c>
      <c r="L3303" s="391">
        <f>SUM(L3301:L3302)</f>
        <v>12628</v>
      </c>
      <c r="M3303" s="391">
        <f>SUM(M3301:M3302)</f>
        <v>12628</v>
      </c>
      <c r="N3303" s="775">
        <f>M3303/L3303*100</f>
        <v>100</v>
      </c>
    </row>
    <row r="3304" spans="1:14" ht="12" customHeight="1">
      <c r="A3304" s="253"/>
      <c r="B3304" s="270"/>
      <c r="C3304" s="86"/>
      <c r="D3304" s="309"/>
      <c r="E3304" s="178"/>
      <c r="F3304" s="228"/>
      <c r="G3304" s="295"/>
      <c r="H3304" s="162"/>
      <c r="I3304" s="140"/>
      <c r="J3304" s="620"/>
      <c r="K3304" s="197"/>
      <c r="L3304" s="197"/>
      <c r="M3304" s="197"/>
      <c r="N3304" s="780"/>
    </row>
    <row r="3305" spans="1:14" s="107" customFormat="1" ht="15.75" customHeight="1">
      <c r="A3305" s="253"/>
      <c r="B3305" s="253"/>
      <c r="C3305" s="253"/>
      <c r="D3305" s="321"/>
      <c r="E3305" s="321"/>
      <c r="F3305" s="227"/>
      <c r="G3305" s="227"/>
      <c r="H3305" s="233"/>
      <c r="I3305" s="227" t="s">
        <v>1773</v>
      </c>
      <c r="J3305" s="611">
        <f>SUM(J3299:J3303)/2</f>
        <v>12628</v>
      </c>
      <c r="K3305" s="611">
        <f>SUM(K3299:K3303)/2</f>
        <v>12628</v>
      </c>
      <c r="L3305" s="611">
        <f>SUM(L3299:L3303)/2</f>
        <v>12628</v>
      </c>
      <c r="M3305" s="611">
        <f>SUM(M3299:M3303)/2</f>
        <v>12628</v>
      </c>
      <c r="N3305" s="775">
        <f>M3305/L3305*100</f>
        <v>100</v>
      </c>
    </row>
    <row r="3306" spans="1:14" ht="9" customHeight="1">
      <c r="A3306" s="253"/>
      <c r="B3306" s="270"/>
      <c r="C3306" s="86"/>
      <c r="D3306" s="309"/>
      <c r="E3306" s="178"/>
      <c r="F3306" s="228"/>
      <c r="G3306" s="295"/>
      <c r="H3306" s="162"/>
      <c r="I3306" s="140"/>
      <c r="J3306" s="597"/>
      <c r="K3306" s="197"/>
      <c r="L3306" s="197"/>
      <c r="M3306" s="197"/>
      <c r="N3306" s="780"/>
    </row>
    <row r="3307" spans="1:14" ht="13.5" customHeight="1">
      <c r="A3307" s="253">
        <v>5</v>
      </c>
      <c r="B3307" s="270"/>
      <c r="C3307" s="86">
        <v>2</v>
      </c>
      <c r="D3307" s="309"/>
      <c r="E3307" s="178"/>
      <c r="F3307" s="224" t="s">
        <v>1743</v>
      </c>
      <c r="G3307" s="287"/>
      <c r="H3307" s="162"/>
      <c r="I3307" s="139"/>
      <c r="J3307" s="606"/>
      <c r="K3307" s="188"/>
      <c r="L3307" s="188"/>
      <c r="M3307" s="188"/>
      <c r="N3307" s="770"/>
    </row>
    <row r="3308" spans="1:14" ht="17.25" customHeight="1">
      <c r="A3308" s="253"/>
      <c r="B3308" s="270">
        <v>1</v>
      </c>
      <c r="C3308" s="86"/>
      <c r="D3308" s="309"/>
      <c r="E3308" s="178"/>
      <c r="F3308" s="224"/>
      <c r="G3308" s="962" t="s">
        <v>1744</v>
      </c>
      <c r="H3308" s="962"/>
      <c r="I3308" s="963"/>
      <c r="J3308" s="606"/>
      <c r="K3308" s="188"/>
      <c r="L3308" s="188"/>
      <c r="M3308" s="188"/>
      <c r="N3308" s="770"/>
    </row>
    <row r="3309" spans="1:14" ht="13.5" customHeight="1">
      <c r="A3309" s="253"/>
      <c r="B3309" s="270"/>
      <c r="C3309" s="86"/>
      <c r="D3309" s="309">
        <v>2</v>
      </c>
      <c r="E3309" s="178"/>
      <c r="F3309" s="224"/>
      <c r="G3309" s="287"/>
      <c r="H3309" s="162" t="s">
        <v>1771</v>
      </c>
      <c r="I3309" s="139"/>
      <c r="J3309" s="606"/>
      <c r="K3309" s="188"/>
      <c r="L3309" s="188"/>
      <c r="M3309" s="188"/>
      <c r="N3309" s="770"/>
    </row>
    <row r="3310" spans="1:14" ht="15.75" customHeight="1">
      <c r="A3310" s="253"/>
      <c r="B3310" s="270"/>
      <c r="C3310" s="86"/>
      <c r="D3310" s="309"/>
      <c r="E3310" s="178">
        <v>3</v>
      </c>
      <c r="F3310" s="224"/>
      <c r="G3310" s="287"/>
      <c r="H3310" s="162"/>
      <c r="I3310" s="139" t="s">
        <v>1894</v>
      </c>
      <c r="J3310" s="615">
        <v>10000</v>
      </c>
      <c r="K3310" s="615">
        <v>10000</v>
      </c>
      <c r="L3310" s="615">
        <v>16109</v>
      </c>
      <c r="M3310" s="188">
        <v>11350</v>
      </c>
      <c r="N3310" s="735">
        <f>M3310/L3310*100</f>
        <v>70.45750822521572</v>
      </c>
    </row>
    <row r="3311" spans="1:14" ht="6.75" customHeight="1">
      <c r="A3311" s="253"/>
      <c r="B3311" s="270"/>
      <c r="C3311" s="86"/>
      <c r="D3311" s="309"/>
      <c r="E3311" s="178"/>
      <c r="F3311" s="225"/>
      <c r="G3311" s="287"/>
      <c r="H3311" s="162"/>
      <c r="I3311" s="139"/>
      <c r="J3311" s="606"/>
      <c r="K3311" s="188"/>
      <c r="L3311" s="197"/>
      <c r="M3311" s="197"/>
      <c r="N3311" s="780"/>
    </row>
    <row r="3312" spans="1:14" s="126" customFormat="1" ht="16.5" customHeight="1">
      <c r="A3312" s="270"/>
      <c r="B3312" s="270"/>
      <c r="C3312" s="270"/>
      <c r="D3312" s="316"/>
      <c r="E3312" s="316"/>
      <c r="F3312" s="296"/>
      <c r="G3312" s="296"/>
      <c r="H3312" s="296"/>
      <c r="I3312" s="390" t="s">
        <v>1791</v>
      </c>
      <c r="J3312" s="391">
        <f>SUM(J3310:J3311)</f>
        <v>10000</v>
      </c>
      <c r="K3312" s="391">
        <f>SUM(K3310:K3311)</f>
        <v>10000</v>
      </c>
      <c r="L3312" s="391">
        <f>SUM(L3310:L3311)</f>
        <v>16109</v>
      </c>
      <c r="M3312" s="391">
        <f>SUM(M3310:M3311)</f>
        <v>11350</v>
      </c>
      <c r="N3312" s="775">
        <f>M3312/L3312*100</f>
        <v>70.45750822521572</v>
      </c>
    </row>
    <row r="3313" spans="1:14" ht="14.25" customHeight="1">
      <c r="A3313" s="253"/>
      <c r="B3313" s="270"/>
      <c r="C3313" s="86"/>
      <c r="D3313" s="309"/>
      <c r="E3313" s="178"/>
      <c r="F3313" s="225"/>
      <c r="G3313" s="287"/>
      <c r="H3313" s="162"/>
      <c r="I3313" s="140"/>
      <c r="J3313" s="604"/>
      <c r="K3313" s="189"/>
      <c r="L3313" s="189"/>
      <c r="M3313" s="189"/>
      <c r="N3313" s="771"/>
    </row>
    <row r="3314" spans="1:14" ht="12.75" customHeight="1">
      <c r="A3314" s="253"/>
      <c r="B3314" s="270">
        <v>2</v>
      </c>
      <c r="C3314" s="86"/>
      <c r="D3314" s="309"/>
      <c r="E3314" s="178"/>
      <c r="F3314" s="224"/>
      <c r="G3314" s="287" t="s">
        <v>1859</v>
      </c>
      <c r="H3314" s="162"/>
      <c r="I3314" s="139"/>
      <c r="J3314" s="606"/>
      <c r="K3314" s="188"/>
      <c r="L3314" s="188"/>
      <c r="M3314" s="188"/>
      <c r="N3314" s="770"/>
    </row>
    <row r="3315" spans="1:14" ht="12.75" customHeight="1">
      <c r="A3315" s="253"/>
      <c r="B3315" s="270"/>
      <c r="C3315" s="86"/>
      <c r="D3315" s="309">
        <v>2</v>
      </c>
      <c r="E3315" s="178"/>
      <c r="F3315" s="224"/>
      <c r="G3315" s="287"/>
      <c r="H3315" s="162" t="s">
        <v>1771</v>
      </c>
      <c r="I3315" s="139"/>
      <c r="J3315" s="606"/>
      <c r="K3315" s="188"/>
      <c r="L3315" s="188"/>
      <c r="M3315" s="188"/>
      <c r="N3315" s="770"/>
    </row>
    <row r="3316" spans="1:14" ht="12.75" customHeight="1">
      <c r="A3316" s="253"/>
      <c r="B3316" s="270"/>
      <c r="C3316" s="86"/>
      <c r="D3316" s="309"/>
      <c r="E3316" s="178">
        <v>3</v>
      </c>
      <c r="F3316" s="224"/>
      <c r="G3316" s="287"/>
      <c r="H3316" s="162"/>
      <c r="I3316" s="139" t="s">
        <v>1894</v>
      </c>
      <c r="J3316" s="615">
        <v>6200</v>
      </c>
      <c r="K3316" s="190">
        <v>3518</v>
      </c>
      <c r="L3316" s="188">
        <v>9718</v>
      </c>
      <c r="M3316" s="188">
        <v>9500</v>
      </c>
      <c r="N3316" s="735">
        <f>M3316/L3316*100</f>
        <v>97.75674006997325</v>
      </c>
    </row>
    <row r="3317" spans="1:14" ht="7.5" customHeight="1">
      <c r="A3317" s="253"/>
      <c r="B3317" s="270"/>
      <c r="C3317" s="86"/>
      <c r="D3317" s="309"/>
      <c r="E3317" s="178"/>
      <c r="F3317" s="225"/>
      <c r="G3317" s="287"/>
      <c r="H3317" s="162"/>
      <c r="I3317" s="139"/>
      <c r="J3317" s="606"/>
      <c r="K3317" s="188"/>
      <c r="L3317" s="197"/>
      <c r="M3317" s="197"/>
      <c r="N3317" s="780"/>
    </row>
    <row r="3318" spans="1:14" s="126" customFormat="1" ht="12.75" customHeight="1">
      <c r="A3318" s="270"/>
      <c r="B3318" s="270"/>
      <c r="C3318" s="270"/>
      <c r="D3318" s="316"/>
      <c r="E3318" s="316"/>
      <c r="F3318" s="296"/>
      <c r="G3318" s="296"/>
      <c r="H3318" s="296"/>
      <c r="I3318" s="289" t="s">
        <v>1791</v>
      </c>
      <c r="J3318" s="394">
        <f>SUM(J3316:J3317)</f>
        <v>6200</v>
      </c>
      <c r="K3318" s="394">
        <f>SUM(K3316:K3317)</f>
        <v>3518</v>
      </c>
      <c r="L3318" s="394">
        <f>SUM(L3316:L3317)</f>
        <v>9718</v>
      </c>
      <c r="M3318" s="394">
        <f>SUM(M3316:M3317)</f>
        <v>9500</v>
      </c>
      <c r="N3318" s="775">
        <f>M3318/L3318*100</f>
        <v>97.75674006997325</v>
      </c>
    </row>
    <row r="3319" spans="1:14" ht="12.75" customHeight="1">
      <c r="A3319" s="253"/>
      <c r="B3319" s="270"/>
      <c r="C3319" s="86"/>
      <c r="D3319" s="309"/>
      <c r="E3319" s="178"/>
      <c r="F3319" s="228"/>
      <c r="G3319" s="295"/>
      <c r="H3319" s="162"/>
      <c r="I3319" s="140"/>
      <c r="J3319" s="597"/>
      <c r="K3319" s="197"/>
      <c r="L3319" s="197"/>
      <c r="M3319" s="197"/>
      <c r="N3319" s="780"/>
    </row>
    <row r="3320" spans="1:14" s="107" customFormat="1" ht="12.75" customHeight="1">
      <c r="A3320" s="253"/>
      <c r="B3320" s="253"/>
      <c r="C3320" s="253"/>
      <c r="D3320" s="321"/>
      <c r="E3320" s="321"/>
      <c r="F3320" s="227"/>
      <c r="G3320" s="227"/>
      <c r="H3320" s="233"/>
      <c r="I3320" s="227" t="s">
        <v>1773</v>
      </c>
      <c r="J3320" s="611">
        <f>SUM(J3309:J3318)/2</f>
        <v>16200</v>
      </c>
      <c r="K3320" s="611">
        <f>SUM(K3309:K3318)/2</f>
        <v>13518</v>
      </c>
      <c r="L3320" s="611">
        <f>SUM(L3309:L3318)/2</f>
        <v>25827</v>
      </c>
      <c r="M3320" s="611">
        <f>SUM(M3309:M3318)/2</f>
        <v>20850</v>
      </c>
      <c r="N3320" s="775">
        <f>M3320/L3320*100</f>
        <v>80.72946916018121</v>
      </c>
    </row>
    <row r="3321" spans="1:14" ht="13.5" customHeight="1" thickBot="1">
      <c r="A3321" s="253"/>
      <c r="B3321" s="270"/>
      <c r="C3321" s="86"/>
      <c r="D3321" s="309"/>
      <c r="E3321" s="178"/>
      <c r="F3321" s="224"/>
      <c r="G3321" s="287"/>
      <c r="H3321" s="162"/>
      <c r="I3321" s="139"/>
      <c r="J3321" s="606"/>
      <c r="K3321" s="188"/>
      <c r="L3321" s="188"/>
      <c r="M3321" s="188"/>
      <c r="N3321" s="770"/>
    </row>
    <row r="3322" spans="1:14" s="214" customFormat="1" ht="15" customHeight="1" thickBot="1">
      <c r="A3322" s="358"/>
      <c r="B3322" s="359"/>
      <c r="C3322" s="359"/>
      <c r="D3322" s="360"/>
      <c r="E3322" s="360"/>
      <c r="F3322" s="362"/>
      <c r="G3322" s="361"/>
      <c r="H3322" s="362"/>
      <c r="I3322" s="363" t="s">
        <v>1537</v>
      </c>
      <c r="J3322" s="600">
        <f>SUM(J3320,J3305,J3296,J3287,J3260)</f>
        <v>305781</v>
      </c>
      <c r="K3322" s="600">
        <f>SUM(K3320,K3305,K3296,K3287,K3260)</f>
        <v>303099</v>
      </c>
      <c r="L3322" s="600">
        <f>SUM(L3320,L3305,L3296,L3287,L3260)</f>
        <v>315408</v>
      </c>
      <c r="M3322" s="600">
        <f>SUM(M3320,M3305,M3296,M3287,M3260)</f>
        <v>306772</v>
      </c>
      <c r="N3322" s="766">
        <f>M3322/L3322*100</f>
        <v>97.26195911327551</v>
      </c>
    </row>
    <row r="3323" spans="1:14" ht="15.75" customHeight="1" hidden="1">
      <c r="A3323" s="252"/>
      <c r="B3323" s="269"/>
      <c r="C3323" s="85"/>
      <c r="D3323" s="308"/>
      <c r="E3323" s="177"/>
      <c r="F3323" s="242"/>
      <c r="G3323" s="286"/>
      <c r="H3323" s="161"/>
      <c r="I3323" s="146"/>
      <c r="J3323" s="601"/>
      <c r="K3323" s="191"/>
      <c r="L3323" s="191"/>
      <c r="M3323" s="191"/>
      <c r="N3323" s="767"/>
    </row>
    <row r="3324" spans="1:14" s="214" customFormat="1" ht="19.5" customHeight="1">
      <c r="A3324" s="365"/>
      <c r="B3324" s="365"/>
      <c r="C3324" s="365"/>
      <c r="D3324" s="366"/>
      <c r="E3324" s="366"/>
      <c r="F3324" s="319" t="s">
        <v>443</v>
      </c>
      <c r="G3324" s="368"/>
      <c r="H3324" s="369"/>
      <c r="I3324" s="369"/>
      <c r="J3324" s="608"/>
      <c r="K3324" s="377"/>
      <c r="L3324" s="377"/>
      <c r="M3324" s="377"/>
      <c r="N3324" s="772"/>
    </row>
    <row r="3325" spans="1:14" ht="6.75" customHeight="1">
      <c r="A3325" s="252"/>
      <c r="B3325" s="269"/>
      <c r="C3325" s="85"/>
      <c r="D3325" s="308"/>
      <c r="E3325" s="177"/>
      <c r="F3325" s="235"/>
      <c r="G3325" s="286"/>
      <c r="H3325" s="161"/>
      <c r="I3325" s="138"/>
      <c r="J3325" s="607"/>
      <c r="K3325" s="187"/>
      <c r="L3325" s="187"/>
      <c r="M3325" s="187"/>
      <c r="N3325" s="772"/>
    </row>
    <row r="3326" spans="1:14" s="107" customFormat="1" ht="12" customHeight="1">
      <c r="A3326" s="254">
        <v>1</v>
      </c>
      <c r="B3326" s="254"/>
      <c r="C3326" s="254">
        <v>1</v>
      </c>
      <c r="D3326" s="325"/>
      <c r="E3326" s="325"/>
      <c r="F3326" s="237" t="s">
        <v>1616</v>
      </c>
      <c r="G3326" s="388"/>
      <c r="H3326" s="387"/>
      <c r="I3326" s="228"/>
      <c r="J3326" s="621">
        <v>50000</v>
      </c>
      <c r="K3326" s="621">
        <v>50000</v>
      </c>
      <c r="L3326" s="621">
        <v>50000</v>
      </c>
      <c r="M3326" s="386"/>
      <c r="N3326" s="735"/>
    </row>
    <row r="3327" spans="1:14" s="107" customFormat="1" ht="12" customHeight="1">
      <c r="A3327" s="254">
        <v>2</v>
      </c>
      <c r="B3327" s="254"/>
      <c r="C3327" s="254">
        <v>2</v>
      </c>
      <c r="D3327" s="325"/>
      <c r="E3327" s="325"/>
      <c r="F3327" s="237" t="s">
        <v>1617</v>
      </c>
      <c r="G3327" s="237"/>
      <c r="H3327" s="387"/>
      <c r="I3327" s="228"/>
      <c r="J3327" s="621">
        <v>2000</v>
      </c>
      <c r="K3327" s="386">
        <v>1000</v>
      </c>
      <c r="L3327" s="386">
        <v>1099</v>
      </c>
      <c r="M3327" s="386"/>
      <c r="N3327" s="735"/>
    </row>
    <row r="3328" spans="1:14" s="107" customFormat="1" ht="12" customHeight="1">
      <c r="A3328" s="254">
        <v>3</v>
      </c>
      <c r="B3328" s="254"/>
      <c r="C3328" s="254">
        <v>1</v>
      </c>
      <c r="D3328" s="325"/>
      <c r="E3328" s="325"/>
      <c r="F3328" s="225" t="s">
        <v>1907</v>
      </c>
      <c r="G3328" s="237"/>
      <c r="H3328" s="387"/>
      <c r="I3328" s="228"/>
      <c r="J3328" s="621">
        <v>66891</v>
      </c>
      <c r="K3328" s="386">
        <v>109</v>
      </c>
      <c r="L3328" s="386">
        <v>956</v>
      </c>
      <c r="M3328" s="386"/>
      <c r="N3328" s="735"/>
    </row>
    <row r="3329" spans="1:14" s="107" customFormat="1" ht="12" customHeight="1">
      <c r="A3329" s="254">
        <v>4</v>
      </c>
      <c r="B3329" s="254"/>
      <c r="C3329" s="254">
        <v>2</v>
      </c>
      <c r="D3329" s="325"/>
      <c r="E3329" s="325"/>
      <c r="F3329" s="225" t="s">
        <v>1745</v>
      </c>
      <c r="G3329" s="237"/>
      <c r="H3329" s="387"/>
      <c r="I3329" s="228"/>
      <c r="J3329" s="621">
        <v>50000</v>
      </c>
      <c r="K3329" s="621">
        <v>50000</v>
      </c>
      <c r="L3329" s="621">
        <v>50000</v>
      </c>
      <c r="M3329" s="386"/>
      <c r="N3329" s="735"/>
    </row>
    <row r="3330" spans="1:14" s="107" customFormat="1" ht="12" customHeight="1">
      <c r="A3330" s="254">
        <v>5</v>
      </c>
      <c r="B3330" s="254"/>
      <c r="C3330" s="254">
        <v>1</v>
      </c>
      <c r="D3330" s="325"/>
      <c r="E3330" s="325"/>
      <c r="F3330" s="237" t="s">
        <v>1748</v>
      </c>
      <c r="G3330" s="237"/>
      <c r="H3330" s="387"/>
      <c r="I3330" s="228"/>
      <c r="J3330" s="622">
        <v>20000</v>
      </c>
      <c r="K3330" s="622">
        <v>20000</v>
      </c>
      <c r="L3330" s="622"/>
      <c r="M3330" s="386"/>
      <c r="N3330" s="735"/>
    </row>
    <row r="3331" spans="1:14" s="107" customFormat="1" ht="12" customHeight="1">
      <c r="A3331" s="254">
        <v>6</v>
      </c>
      <c r="B3331" s="254"/>
      <c r="C3331" s="254">
        <v>1</v>
      </c>
      <c r="D3331" s="325"/>
      <c r="E3331" s="325"/>
      <c r="F3331" s="237" t="s">
        <v>1917</v>
      </c>
      <c r="G3331" s="237"/>
      <c r="H3331" s="387"/>
      <c r="I3331" s="228"/>
      <c r="J3331" s="621">
        <v>3000</v>
      </c>
      <c r="K3331" s="386"/>
      <c r="L3331" s="386"/>
      <c r="M3331" s="386"/>
      <c r="N3331" s="735"/>
    </row>
    <row r="3332" spans="1:14" s="107" customFormat="1" ht="12" customHeight="1">
      <c r="A3332" s="254">
        <v>7</v>
      </c>
      <c r="B3332" s="254"/>
      <c r="C3332" s="254">
        <v>1</v>
      </c>
      <c r="D3332" s="325"/>
      <c r="E3332" s="325"/>
      <c r="F3332" s="237" t="s">
        <v>1756</v>
      </c>
      <c r="G3332" s="237"/>
      <c r="H3332" s="387"/>
      <c r="I3332" s="228"/>
      <c r="J3332" s="621">
        <v>15885</v>
      </c>
      <c r="K3332" s="386"/>
      <c r="L3332" s="386">
        <v>30</v>
      </c>
      <c r="M3332" s="386"/>
      <c r="N3332" s="735"/>
    </row>
    <row r="3333" spans="1:14" s="107" customFormat="1" ht="12" customHeight="1">
      <c r="A3333" s="254">
        <v>8</v>
      </c>
      <c r="B3333" s="254"/>
      <c r="C3333" s="254">
        <v>1</v>
      </c>
      <c r="D3333" s="325"/>
      <c r="E3333" s="325"/>
      <c r="F3333" s="237" t="s">
        <v>1746</v>
      </c>
      <c r="G3333" s="237"/>
      <c r="H3333" s="387"/>
      <c r="I3333" s="228"/>
      <c r="J3333" s="621">
        <v>14770</v>
      </c>
      <c r="K3333" s="386"/>
      <c r="L3333" s="386">
        <v>10</v>
      </c>
      <c r="M3333" s="386"/>
      <c r="N3333" s="735"/>
    </row>
    <row r="3334" spans="1:14" s="107" customFormat="1" ht="12" customHeight="1">
      <c r="A3334" s="254">
        <v>9</v>
      </c>
      <c r="B3334" s="254"/>
      <c r="C3334" s="254">
        <v>1</v>
      </c>
      <c r="D3334" s="325"/>
      <c r="E3334" s="325"/>
      <c r="F3334" s="237" t="s">
        <v>1567</v>
      </c>
      <c r="G3334" s="237"/>
      <c r="H3334" s="387"/>
      <c r="I3334" s="228"/>
      <c r="J3334" s="621">
        <v>51926</v>
      </c>
      <c r="K3334" s="386"/>
      <c r="L3334" s="386"/>
      <c r="M3334" s="386"/>
      <c r="N3334" s="735"/>
    </row>
    <row r="3335" spans="1:14" s="107" customFormat="1" ht="12" customHeight="1">
      <c r="A3335" s="254">
        <v>10</v>
      </c>
      <c r="B3335" s="254"/>
      <c r="C3335" s="254">
        <v>1</v>
      </c>
      <c r="D3335" s="325"/>
      <c r="E3335" s="325"/>
      <c r="F3335" s="237" t="s">
        <v>444</v>
      </c>
      <c r="G3335" s="237"/>
      <c r="H3335" s="387"/>
      <c r="I3335" s="228"/>
      <c r="J3335" s="621">
        <v>4350</v>
      </c>
      <c r="K3335" s="386"/>
      <c r="L3335" s="386"/>
      <c r="M3335" s="386"/>
      <c r="N3335" s="735"/>
    </row>
    <row r="3336" spans="1:14" s="107" customFormat="1" ht="12" customHeight="1">
      <c r="A3336" s="254">
        <v>11</v>
      </c>
      <c r="B3336" s="254"/>
      <c r="C3336" s="254">
        <v>1</v>
      </c>
      <c r="D3336" s="325"/>
      <c r="E3336" s="325"/>
      <c r="F3336" s="964" t="s">
        <v>445</v>
      </c>
      <c r="G3336" s="965"/>
      <c r="H3336" s="965"/>
      <c r="I3336" s="966"/>
      <c r="J3336" s="621">
        <v>2665</v>
      </c>
      <c r="K3336" s="386"/>
      <c r="L3336" s="386">
        <v>12</v>
      </c>
      <c r="M3336" s="386"/>
      <c r="N3336" s="735"/>
    </row>
    <row r="3337" spans="1:14" s="107" customFormat="1" ht="12" customHeight="1">
      <c r="A3337" s="254">
        <v>12</v>
      </c>
      <c r="B3337" s="254"/>
      <c r="C3337" s="254">
        <v>1</v>
      </c>
      <c r="D3337" s="325"/>
      <c r="E3337" s="325"/>
      <c r="F3337" s="237" t="s">
        <v>1577</v>
      </c>
      <c r="G3337" s="237"/>
      <c r="H3337" s="387"/>
      <c r="I3337" s="228"/>
      <c r="J3337" s="621">
        <v>1000</v>
      </c>
      <c r="K3337" s="386">
        <v>3000</v>
      </c>
      <c r="L3337" s="386"/>
      <c r="M3337" s="386"/>
      <c r="N3337" s="735"/>
    </row>
    <row r="3338" spans="1:14" s="107" customFormat="1" ht="12" customHeight="1">
      <c r="A3338" s="254">
        <v>13</v>
      </c>
      <c r="B3338" s="254"/>
      <c r="C3338" s="254">
        <v>1</v>
      </c>
      <c r="D3338" s="325"/>
      <c r="E3338" s="325"/>
      <c r="F3338" s="237" t="s">
        <v>1578</v>
      </c>
      <c r="G3338" s="237"/>
      <c r="H3338" s="387"/>
      <c r="I3338" s="228"/>
      <c r="J3338" s="621">
        <v>8138</v>
      </c>
      <c r="K3338" s="386"/>
      <c r="L3338" s="386"/>
      <c r="M3338" s="386"/>
      <c r="N3338" s="735"/>
    </row>
    <row r="3339" spans="1:14" s="107" customFormat="1" ht="24.75" customHeight="1">
      <c r="A3339" s="254">
        <v>14</v>
      </c>
      <c r="B3339" s="254"/>
      <c r="C3339" s="254">
        <v>1</v>
      </c>
      <c r="D3339" s="325"/>
      <c r="E3339" s="325"/>
      <c r="F3339" s="935" t="s">
        <v>543</v>
      </c>
      <c r="G3339" s="936"/>
      <c r="H3339" s="936"/>
      <c r="I3339" s="937"/>
      <c r="J3339" s="621">
        <v>21028</v>
      </c>
      <c r="K3339" s="386"/>
      <c r="L3339" s="386"/>
      <c r="M3339" s="386"/>
      <c r="N3339" s="735"/>
    </row>
    <row r="3340" spans="1:14" s="107" customFormat="1" ht="12" customHeight="1">
      <c r="A3340" s="254">
        <v>15</v>
      </c>
      <c r="B3340" s="254"/>
      <c r="C3340" s="254">
        <v>1</v>
      </c>
      <c r="D3340" s="325"/>
      <c r="E3340" s="325"/>
      <c r="F3340" s="237" t="s">
        <v>542</v>
      </c>
      <c r="G3340" s="237"/>
      <c r="H3340" s="387"/>
      <c r="I3340" s="228"/>
      <c r="J3340" s="621">
        <v>20100</v>
      </c>
      <c r="K3340" s="386"/>
      <c r="L3340" s="386">
        <v>3344</v>
      </c>
      <c r="M3340" s="386"/>
      <c r="N3340" s="735"/>
    </row>
    <row r="3341" spans="1:14" s="107" customFormat="1" ht="12" customHeight="1">
      <c r="A3341" s="254">
        <v>16</v>
      </c>
      <c r="B3341" s="254"/>
      <c r="C3341" s="254">
        <v>1</v>
      </c>
      <c r="D3341" s="325"/>
      <c r="E3341" s="325"/>
      <c r="F3341" s="935" t="s">
        <v>1576</v>
      </c>
      <c r="G3341" s="936"/>
      <c r="H3341" s="936"/>
      <c r="I3341" s="937"/>
      <c r="J3341" s="621">
        <v>2000</v>
      </c>
      <c r="K3341" s="386"/>
      <c r="L3341" s="386">
        <v>8</v>
      </c>
      <c r="M3341" s="386"/>
      <c r="N3341" s="735"/>
    </row>
    <row r="3342" spans="1:14" s="107" customFormat="1" ht="24.75" customHeight="1">
      <c r="A3342" s="254">
        <v>17</v>
      </c>
      <c r="B3342" s="254"/>
      <c r="C3342" s="254">
        <v>2</v>
      </c>
      <c r="D3342" s="325"/>
      <c r="E3342" s="325"/>
      <c r="F3342" s="935" t="s">
        <v>1579</v>
      </c>
      <c r="G3342" s="936"/>
      <c r="H3342" s="936"/>
      <c r="I3342" s="937"/>
      <c r="J3342" s="621">
        <v>7000</v>
      </c>
      <c r="K3342" s="386"/>
      <c r="L3342" s="386">
        <v>147</v>
      </c>
      <c r="M3342" s="386"/>
      <c r="N3342" s="735"/>
    </row>
    <row r="3343" spans="1:14" s="107" customFormat="1" ht="12" customHeight="1">
      <c r="A3343" s="254">
        <v>18</v>
      </c>
      <c r="B3343" s="254"/>
      <c r="C3343" s="254">
        <v>1</v>
      </c>
      <c r="D3343" s="325"/>
      <c r="E3343" s="325"/>
      <c r="F3343" s="935" t="s">
        <v>446</v>
      </c>
      <c r="G3343" s="936"/>
      <c r="H3343" s="936"/>
      <c r="I3343" s="937"/>
      <c r="J3343" s="621">
        <v>2000</v>
      </c>
      <c r="K3343" s="386">
        <v>6000</v>
      </c>
      <c r="L3343" s="386">
        <v>6000</v>
      </c>
      <c r="M3343" s="386"/>
      <c r="N3343" s="735"/>
    </row>
    <row r="3344" spans="1:14" s="107" customFormat="1" ht="12" customHeight="1">
      <c r="A3344" s="254">
        <v>19</v>
      </c>
      <c r="B3344" s="254"/>
      <c r="C3344" s="254">
        <v>1</v>
      </c>
      <c r="D3344" s="325"/>
      <c r="E3344" s="325"/>
      <c r="F3344" s="935" t="s">
        <v>447</v>
      </c>
      <c r="G3344" s="936"/>
      <c r="H3344" s="936"/>
      <c r="I3344" s="937"/>
      <c r="J3344" s="621">
        <v>4000</v>
      </c>
      <c r="K3344" s="386"/>
      <c r="L3344" s="386"/>
      <c r="M3344" s="386"/>
      <c r="N3344" s="735"/>
    </row>
    <row r="3345" spans="1:14" s="107" customFormat="1" ht="12" customHeight="1">
      <c r="A3345" s="254">
        <v>20</v>
      </c>
      <c r="B3345" s="254"/>
      <c r="C3345" s="254">
        <v>1</v>
      </c>
      <c r="D3345" s="325"/>
      <c r="E3345" s="325"/>
      <c r="F3345" s="935" t="s">
        <v>448</v>
      </c>
      <c r="G3345" s="936"/>
      <c r="H3345" s="936"/>
      <c r="I3345" s="937"/>
      <c r="J3345" s="621">
        <v>2800</v>
      </c>
      <c r="K3345" s="386"/>
      <c r="L3345" s="386"/>
      <c r="M3345" s="386"/>
      <c r="N3345" s="735"/>
    </row>
    <row r="3346" spans="1:14" s="107" customFormat="1" ht="12" customHeight="1">
      <c r="A3346" s="254">
        <v>21</v>
      </c>
      <c r="B3346" s="254"/>
      <c r="C3346" s="254">
        <v>2</v>
      </c>
      <c r="D3346" s="325"/>
      <c r="E3346" s="325"/>
      <c r="F3346" s="935" t="s">
        <v>1568</v>
      </c>
      <c r="G3346" s="936"/>
      <c r="H3346" s="936"/>
      <c r="I3346" s="937"/>
      <c r="J3346" s="621">
        <v>10000</v>
      </c>
      <c r="K3346" s="386"/>
      <c r="L3346" s="386">
        <v>1272</v>
      </c>
      <c r="M3346" s="386"/>
      <c r="N3346" s="735"/>
    </row>
    <row r="3347" spans="1:14" s="107" customFormat="1" ht="12" customHeight="1">
      <c r="A3347" s="254">
        <v>22</v>
      </c>
      <c r="B3347" s="254"/>
      <c r="C3347" s="254">
        <v>2</v>
      </c>
      <c r="D3347" s="325"/>
      <c r="E3347" s="325"/>
      <c r="F3347" s="237" t="s">
        <v>1655</v>
      </c>
      <c r="G3347" s="237"/>
      <c r="H3347" s="387"/>
      <c r="I3347" s="228"/>
      <c r="J3347" s="621">
        <v>50000</v>
      </c>
      <c r="K3347" s="386">
        <v>14683</v>
      </c>
      <c r="L3347" s="386">
        <v>43592</v>
      </c>
      <c r="M3347" s="386"/>
      <c r="N3347" s="735"/>
    </row>
    <row r="3348" spans="1:14" s="107" customFormat="1" ht="12" customHeight="1">
      <c r="A3348" s="254">
        <v>23</v>
      </c>
      <c r="B3348" s="254"/>
      <c r="C3348" s="254">
        <v>2</v>
      </c>
      <c r="D3348" s="325"/>
      <c r="E3348" s="325"/>
      <c r="F3348" s="237" t="s">
        <v>1654</v>
      </c>
      <c r="G3348" s="237"/>
      <c r="H3348" s="387"/>
      <c r="I3348" s="228"/>
      <c r="J3348" s="621">
        <v>5000</v>
      </c>
      <c r="K3348" s="621">
        <v>5000</v>
      </c>
      <c r="L3348" s="621"/>
      <c r="M3348" s="386"/>
      <c r="N3348" s="735"/>
    </row>
    <row r="3349" spans="1:14" s="107" customFormat="1" ht="12" customHeight="1">
      <c r="A3349" s="254">
        <v>24</v>
      </c>
      <c r="B3349" s="254"/>
      <c r="C3349" s="254">
        <v>2</v>
      </c>
      <c r="D3349" s="325"/>
      <c r="E3349" s="325"/>
      <c r="F3349" s="237" t="s">
        <v>449</v>
      </c>
      <c r="G3349" s="237"/>
      <c r="H3349" s="387"/>
      <c r="I3349" s="228"/>
      <c r="J3349" s="621">
        <v>29104</v>
      </c>
      <c r="K3349" s="386"/>
      <c r="L3349" s="386"/>
      <c r="M3349" s="386"/>
      <c r="N3349" s="735"/>
    </row>
    <row r="3350" spans="1:14" s="107" customFormat="1" ht="12" customHeight="1">
      <c r="A3350" s="254">
        <v>25</v>
      </c>
      <c r="B3350" s="254"/>
      <c r="C3350" s="254">
        <v>2</v>
      </c>
      <c r="D3350" s="325"/>
      <c r="E3350" s="325"/>
      <c r="F3350" s="237" t="s">
        <v>450</v>
      </c>
      <c r="G3350" s="237"/>
      <c r="H3350" s="387"/>
      <c r="I3350" s="228"/>
      <c r="J3350" s="621">
        <v>11500</v>
      </c>
      <c r="K3350" s="386"/>
      <c r="L3350" s="386">
        <v>7500</v>
      </c>
      <c r="M3350" s="386"/>
      <c r="N3350" s="735"/>
    </row>
    <row r="3351" spans="1:14" s="107" customFormat="1" ht="28.5" customHeight="1">
      <c r="A3351" s="254">
        <v>26</v>
      </c>
      <c r="B3351" s="254"/>
      <c r="C3351" s="254">
        <v>1</v>
      </c>
      <c r="D3351" s="325"/>
      <c r="E3351" s="325"/>
      <c r="F3351" s="935" t="s">
        <v>451</v>
      </c>
      <c r="G3351" s="936"/>
      <c r="H3351" s="936"/>
      <c r="I3351" s="937"/>
      <c r="J3351" s="621">
        <v>5000</v>
      </c>
      <c r="K3351" s="386"/>
      <c r="L3351" s="386"/>
      <c r="M3351" s="386"/>
      <c r="N3351" s="735"/>
    </row>
    <row r="3352" spans="1:14" s="107" customFormat="1" ht="24" customHeight="1">
      <c r="A3352" s="254">
        <v>27</v>
      </c>
      <c r="B3352" s="254"/>
      <c r="C3352" s="254">
        <v>2</v>
      </c>
      <c r="D3352" s="325"/>
      <c r="E3352" s="325"/>
      <c r="F3352" s="935" t="s">
        <v>452</v>
      </c>
      <c r="G3352" s="936"/>
      <c r="H3352" s="936"/>
      <c r="I3352" s="937"/>
      <c r="J3352" s="621">
        <v>20000</v>
      </c>
      <c r="K3352" s="621">
        <v>20000</v>
      </c>
      <c r="L3352" s="621"/>
      <c r="M3352" s="386"/>
      <c r="N3352" s="735"/>
    </row>
    <row r="3353" spans="1:14" s="107" customFormat="1" ht="12" customHeight="1">
      <c r="A3353" s="254">
        <v>28</v>
      </c>
      <c r="B3353" s="254"/>
      <c r="C3353" s="254">
        <v>2</v>
      </c>
      <c r="D3353" s="325"/>
      <c r="E3353" s="325"/>
      <c r="F3353" s="237" t="s">
        <v>453</v>
      </c>
      <c r="G3353" s="237"/>
      <c r="H3353" s="387"/>
      <c r="I3353" s="228"/>
      <c r="J3353" s="621">
        <v>2000</v>
      </c>
      <c r="L3353" s="386"/>
      <c r="M3353" s="386"/>
      <c r="N3353" s="735"/>
    </row>
    <row r="3354" spans="1:14" s="107" customFormat="1" ht="12" customHeight="1">
      <c r="A3354" s="254">
        <v>29</v>
      </c>
      <c r="B3354" s="254"/>
      <c r="C3354" s="254">
        <v>2</v>
      </c>
      <c r="D3354" s="325"/>
      <c r="E3354" s="325"/>
      <c r="F3354" s="237" t="s">
        <v>457</v>
      </c>
      <c r="G3354" s="237"/>
      <c r="H3354" s="387"/>
      <c r="I3354" s="228"/>
      <c r="J3354" s="621">
        <v>50000</v>
      </c>
      <c r="K3354" s="621">
        <v>50000</v>
      </c>
      <c r="L3354" s="621">
        <v>50000</v>
      </c>
      <c r="M3354" s="386"/>
      <c r="N3354" s="735"/>
    </row>
    <row r="3355" spans="1:14" s="107" customFormat="1" ht="12" customHeight="1">
      <c r="A3355" s="254">
        <v>30</v>
      </c>
      <c r="B3355" s="254"/>
      <c r="C3355" s="254">
        <v>2</v>
      </c>
      <c r="D3355" s="325"/>
      <c r="E3355" s="325"/>
      <c r="F3355" s="237" t="s">
        <v>456</v>
      </c>
      <c r="G3355" s="237"/>
      <c r="H3355" s="387"/>
      <c r="I3355" s="228"/>
      <c r="J3355" s="621">
        <v>10000</v>
      </c>
      <c r="K3355" s="621">
        <v>10000</v>
      </c>
      <c r="L3355" s="621">
        <v>10000</v>
      </c>
      <c r="M3355" s="386"/>
      <c r="N3355" s="735"/>
    </row>
    <row r="3356" spans="1:14" s="107" customFormat="1" ht="12" customHeight="1">
      <c r="A3356" s="254">
        <v>31</v>
      </c>
      <c r="B3356" s="254"/>
      <c r="C3356" s="254">
        <v>2</v>
      </c>
      <c r="D3356" s="325"/>
      <c r="E3356" s="325"/>
      <c r="F3356" s="243" t="s">
        <v>458</v>
      </c>
      <c r="G3356" s="237"/>
      <c r="H3356" s="387"/>
      <c r="I3356" s="228"/>
      <c r="J3356" s="621">
        <v>5000</v>
      </c>
      <c r="L3356" s="386"/>
      <c r="M3356" s="386"/>
      <c r="N3356" s="735"/>
    </row>
    <row r="3357" spans="1:14" s="107" customFormat="1" ht="12" customHeight="1">
      <c r="A3357" s="254">
        <v>32</v>
      </c>
      <c r="B3357" s="254"/>
      <c r="C3357" s="254">
        <v>1</v>
      </c>
      <c r="D3357" s="325"/>
      <c r="E3357" s="325"/>
      <c r="F3357" s="237" t="s">
        <v>459</v>
      </c>
      <c r="G3357" s="237"/>
      <c r="H3357" s="387"/>
      <c r="I3357" s="228"/>
      <c r="J3357" s="621">
        <v>38000</v>
      </c>
      <c r="K3357" s="386">
        <v>55629</v>
      </c>
      <c r="L3357" s="386">
        <v>46982</v>
      </c>
      <c r="M3357" s="386"/>
      <c r="N3357" s="735"/>
    </row>
    <row r="3358" spans="1:14" s="107" customFormat="1" ht="12" customHeight="1">
      <c r="A3358" s="254">
        <v>33</v>
      </c>
      <c r="B3358" s="254"/>
      <c r="C3358" s="254">
        <v>1</v>
      </c>
      <c r="D3358" s="325"/>
      <c r="E3358" s="325"/>
      <c r="F3358" s="237" t="s">
        <v>1647</v>
      </c>
      <c r="G3358" s="237"/>
      <c r="H3358" s="387"/>
      <c r="I3358" s="228"/>
      <c r="J3358" s="621">
        <v>15683</v>
      </c>
      <c r="K3358" s="386">
        <v>32054</v>
      </c>
      <c r="L3358" s="386">
        <v>20190</v>
      </c>
      <c r="M3358" s="386"/>
      <c r="N3358" s="735"/>
    </row>
    <row r="3359" spans="1:14" s="107" customFormat="1" ht="12" customHeight="1">
      <c r="A3359" s="254">
        <v>34</v>
      </c>
      <c r="B3359" s="254"/>
      <c r="C3359" s="254">
        <v>2</v>
      </c>
      <c r="D3359" s="325"/>
      <c r="E3359" s="325"/>
      <c r="F3359" s="237" t="s">
        <v>561</v>
      </c>
      <c r="G3359" s="237"/>
      <c r="H3359" s="387"/>
      <c r="I3359" s="228"/>
      <c r="J3359" s="621">
        <v>25000</v>
      </c>
      <c r="K3359" s="621">
        <v>25000</v>
      </c>
      <c r="L3359" s="621"/>
      <c r="M3359" s="386"/>
      <c r="N3359" s="735"/>
    </row>
    <row r="3360" spans="1:14" s="107" customFormat="1" ht="12" customHeight="1">
      <c r="A3360" s="254">
        <v>35</v>
      </c>
      <c r="B3360" s="254"/>
      <c r="C3360" s="254">
        <v>1</v>
      </c>
      <c r="D3360" s="325"/>
      <c r="E3360" s="325"/>
      <c r="F3360" s="237" t="s">
        <v>1255</v>
      </c>
      <c r="G3360" s="237"/>
      <c r="H3360" s="387"/>
      <c r="I3360" s="228"/>
      <c r="J3360" s="621"/>
      <c r="K3360" s="386">
        <v>20689</v>
      </c>
      <c r="L3360" s="386">
        <v>5689</v>
      </c>
      <c r="M3360" s="386"/>
      <c r="N3360" s="735"/>
    </row>
    <row r="3361" spans="1:14" s="107" customFormat="1" ht="15" customHeight="1">
      <c r="A3361" s="254">
        <v>36</v>
      </c>
      <c r="B3361" s="254"/>
      <c r="C3361" s="254">
        <v>2</v>
      </c>
      <c r="D3361" s="325"/>
      <c r="E3361" s="325"/>
      <c r="F3361" s="237" t="s">
        <v>1256</v>
      </c>
      <c r="G3361" s="237"/>
      <c r="H3361" s="387"/>
      <c r="I3361" s="228"/>
      <c r="J3361" s="621"/>
      <c r="K3361" s="386">
        <v>30000</v>
      </c>
      <c r="L3361" s="386"/>
      <c r="M3361" s="386"/>
      <c r="N3361" s="735"/>
    </row>
    <row r="3362" spans="1:14" ht="6.75" customHeight="1" thickBot="1">
      <c r="A3362" s="254"/>
      <c r="B3362" s="271"/>
      <c r="C3362" s="89"/>
      <c r="D3362" s="310"/>
      <c r="E3362" s="179"/>
      <c r="F3362" s="224"/>
      <c r="G3362" s="287"/>
      <c r="H3362" s="162"/>
      <c r="I3362" s="139"/>
      <c r="J3362" s="606"/>
      <c r="K3362" s="188"/>
      <c r="L3362" s="188"/>
      <c r="M3362" s="188"/>
      <c r="N3362" s="770"/>
    </row>
    <row r="3363" spans="1:14" s="214" customFormat="1" ht="15.75" thickBot="1">
      <c r="A3363" s="358"/>
      <c r="B3363" s="359"/>
      <c r="C3363" s="359"/>
      <c r="D3363" s="360"/>
      <c r="E3363" s="360"/>
      <c r="F3363" s="362"/>
      <c r="G3363" s="361"/>
      <c r="H3363" s="362"/>
      <c r="I3363" s="363" t="s">
        <v>1664</v>
      </c>
      <c r="J3363" s="600">
        <f>SUM(J3326:J3362)</f>
        <v>625840</v>
      </c>
      <c r="K3363" s="600">
        <f>SUM(K3326:K3362)</f>
        <v>393164</v>
      </c>
      <c r="L3363" s="600">
        <f>SUM(L3326:L3362)</f>
        <v>296831</v>
      </c>
      <c r="M3363" s="364"/>
      <c r="N3363" s="782"/>
    </row>
    <row r="3364" spans="1:14" ht="10.5" customHeight="1">
      <c r="A3364" s="258"/>
      <c r="B3364" s="274"/>
      <c r="C3364" s="99"/>
      <c r="D3364" s="313"/>
      <c r="E3364" s="183"/>
      <c r="F3364" s="223"/>
      <c r="G3364" s="286"/>
      <c r="H3364" s="161"/>
      <c r="I3364" s="138"/>
      <c r="J3364" s="607"/>
      <c r="K3364" s="187"/>
      <c r="L3364" s="187"/>
      <c r="M3364" s="187"/>
      <c r="N3364" s="772"/>
    </row>
    <row r="3365" spans="1:14" s="214" customFormat="1" ht="18.75">
      <c r="A3365" s="379"/>
      <c r="B3365" s="379"/>
      <c r="C3365" s="379"/>
      <c r="D3365" s="380"/>
      <c r="E3365" s="381"/>
      <c r="F3365" s="367" t="s">
        <v>460</v>
      </c>
      <c r="G3365" s="368"/>
      <c r="H3365" s="369"/>
      <c r="I3365" s="369"/>
      <c r="J3365" s="608"/>
      <c r="K3365" s="377"/>
      <c r="L3365" s="377"/>
      <c r="M3365" s="377"/>
      <c r="N3365" s="772"/>
    </row>
    <row r="3366" spans="1:14" ht="7.5" customHeight="1">
      <c r="A3366" s="254"/>
      <c r="B3366" s="271"/>
      <c r="C3366" s="89"/>
      <c r="D3366" s="310"/>
      <c r="E3366" s="179"/>
      <c r="F3366" s="225"/>
      <c r="G3366" s="287"/>
      <c r="H3366" s="162"/>
      <c r="I3366" s="139"/>
      <c r="J3366" s="606"/>
      <c r="K3366" s="188"/>
      <c r="L3366" s="188"/>
      <c r="M3366" s="188"/>
      <c r="N3366" s="770"/>
    </row>
    <row r="3367" spans="1:14" s="107" customFormat="1" ht="15">
      <c r="A3367" s="254">
        <v>1</v>
      </c>
      <c r="B3367" s="254"/>
      <c r="C3367" s="254">
        <v>2</v>
      </c>
      <c r="D3367" s="325"/>
      <c r="E3367" s="325"/>
      <c r="F3367" s="237" t="s">
        <v>1700</v>
      </c>
      <c r="G3367" s="237"/>
      <c r="H3367" s="387"/>
      <c r="I3367" s="228"/>
      <c r="J3367" s="621">
        <v>590000</v>
      </c>
      <c r="K3367" s="386">
        <v>-590000</v>
      </c>
      <c r="L3367" s="386"/>
      <c r="M3367" s="386"/>
      <c r="N3367" s="770"/>
    </row>
    <row r="3368" spans="1:14" ht="8.25" customHeight="1" thickBot="1">
      <c r="A3368" s="254"/>
      <c r="B3368" s="271"/>
      <c r="C3368" s="89"/>
      <c r="D3368" s="310"/>
      <c r="E3368" s="179"/>
      <c r="F3368" s="237"/>
      <c r="G3368" s="288"/>
      <c r="H3368" s="167"/>
      <c r="I3368" s="139"/>
      <c r="J3368" s="606"/>
      <c r="K3368" s="188"/>
      <c r="L3368" s="188"/>
      <c r="M3368" s="188"/>
      <c r="N3368" s="770"/>
    </row>
    <row r="3369" spans="1:14" s="214" customFormat="1" ht="15.75" thickBot="1">
      <c r="A3369" s="358"/>
      <c r="B3369" s="359"/>
      <c r="C3369" s="359"/>
      <c r="D3369" s="360"/>
      <c r="E3369" s="360"/>
      <c r="F3369" s="362"/>
      <c r="G3369" s="361"/>
      <c r="H3369" s="362"/>
      <c r="I3369" s="363" t="s">
        <v>1538</v>
      </c>
      <c r="J3369" s="600">
        <f>SUM(J3364:J3368)</f>
        <v>590000</v>
      </c>
      <c r="K3369" s="364">
        <f>SUM(K3364:K3368)</f>
        <v>-590000</v>
      </c>
      <c r="L3369" s="364"/>
      <c r="M3369" s="364"/>
      <c r="N3369" s="782"/>
    </row>
    <row r="3370" spans="1:14" ht="12" customHeight="1">
      <c r="A3370" s="259"/>
      <c r="B3370" s="275"/>
      <c r="C3370" s="100"/>
      <c r="D3370" s="314"/>
      <c r="E3370" s="184"/>
      <c r="F3370" s="228"/>
      <c r="G3370" s="287"/>
      <c r="H3370" s="162"/>
      <c r="I3370" s="141"/>
      <c r="J3370" s="623"/>
      <c r="K3370" s="200"/>
      <c r="L3370" s="200"/>
      <c r="M3370" s="200"/>
      <c r="N3370" s="783"/>
    </row>
    <row r="3371" spans="1:14" s="214" customFormat="1" ht="18.75">
      <c r="A3371" s="382"/>
      <c r="B3371" s="382"/>
      <c r="C3371" s="382"/>
      <c r="D3371" s="383"/>
      <c r="E3371" s="383"/>
      <c r="F3371" s="976" t="s">
        <v>1257</v>
      </c>
      <c r="G3371" s="977"/>
      <c r="H3371" s="977"/>
      <c r="I3371" s="978"/>
      <c r="J3371" s="624"/>
      <c r="K3371" s="384"/>
      <c r="L3371" s="384"/>
      <c r="M3371" s="384"/>
      <c r="N3371" s="744"/>
    </row>
    <row r="3372" spans="1:14" ht="6.75" customHeight="1">
      <c r="A3372" s="260"/>
      <c r="B3372" s="276"/>
      <c r="C3372" s="101"/>
      <c r="D3372" s="315"/>
      <c r="E3372" s="185"/>
      <c r="F3372" s="228"/>
      <c r="G3372" s="287"/>
      <c r="H3372" s="162"/>
      <c r="I3372" s="141"/>
      <c r="J3372" s="578"/>
      <c r="K3372" s="201"/>
      <c r="L3372" s="201"/>
      <c r="M3372" s="201"/>
      <c r="N3372" s="744"/>
    </row>
    <row r="3373" spans="1:14" s="107" customFormat="1" ht="24.75" customHeight="1">
      <c r="A3373" s="260">
        <v>1</v>
      </c>
      <c r="B3373" s="260"/>
      <c r="C3373" s="260">
        <v>1</v>
      </c>
      <c r="D3373" s="385"/>
      <c r="E3373" s="385"/>
      <c r="F3373" s="967" t="s">
        <v>1258</v>
      </c>
      <c r="G3373" s="936"/>
      <c r="H3373" s="936"/>
      <c r="I3373" s="968"/>
      <c r="J3373" s="588"/>
      <c r="K3373" s="376">
        <v>2626</v>
      </c>
      <c r="L3373" s="376">
        <v>2626</v>
      </c>
      <c r="M3373" s="689">
        <v>2626</v>
      </c>
      <c r="N3373" s="737">
        <f>M3373/L3373*100</f>
        <v>100</v>
      </c>
    </row>
    <row r="3374" spans="1:14" s="107" customFormat="1" ht="28.5" customHeight="1">
      <c r="A3374" s="260">
        <v>2</v>
      </c>
      <c r="B3374" s="260"/>
      <c r="C3374" s="260">
        <v>1</v>
      </c>
      <c r="D3374" s="385"/>
      <c r="E3374" s="385"/>
      <c r="F3374" s="967" t="s">
        <v>1259</v>
      </c>
      <c r="G3374" s="936"/>
      <c r="H3374" s="936"/>
      <c r="I3374" s="968"/>
      <c r="J3374" s="588"/>
      <c r="K3374" s="376">
        <v>2</v>
      </c>
      <c r="L3374" s="376">
        <v>2</v>
      </c>
      <c r="M3374" s="689">
        <v>2</v>
      </c>
      <c r="N3374" s="737">
        <f>M3374/L3374*100</f>
        <v>100</v>
      </c>
    </row>
    <row r="3375" spans="1:14" ht="8.25" customHeight="1" thickBot="1">
      <c r="A3375" s="260"/>
      <c r="B3375" s="276"/>
      <c r="C3375" s="101"/>
      <c r="D3375" s="315"/>
      <c r="E3375" s="185"/>
      <c r="F3375" s="244"/>
      <c r="G3375" s="297"/>
      <c r="H3375" s="170"/>
      <c r="I3375" s="152"/>
      <c r="J3375" s="578"/>
      <c r="K3375" s="201"/>
      <c r="L3375" s="201"/>
      <c r="M3375" s="201"/>
      <c r="N3375" s="744"/>
    </row>
    <row r="3376" spans="1:14" s="214" customFormat="1" ht="15.75" thickBot="1">
      <c r="A3376" s="358"/>
      <c r="B3376" s="359"/>
      <c r="C3376" s="359"/>
      <c r="D3376" s="360"/>
      <c r="E3376" s="360"/>
      <c r="F3376" s="362"/>
      <c r="G3376" s="361"/>
      <c r="H3376" s="362"/>
      <c r="I3376" s="363" t="s">
        <v>535</v>
      </c>
      <c r="J3376" s="600"/>
      <c r="K3376" s="364">
        <f>SUM(K3371:K3375)</f>
        <v>2628</v>
      </c>
      <c r="L3376" s="364">
        <f>SUM(L3373:L3375)</f>
        <v>2628</v>
      </c>
      <c r="M3376" s="364">
        <f>SUM(M3373:M3375)</f>
        <v>2628</v>
      </c>
      <c r="N3376" s="766">
        <f>M3376/L3376*100</f>
        <v>100</v>
      </c>
    </row>
    <row r="3377" spans="1:14" ht="12.75" customHeight="1">
      <c r="A3377" s="259"/>
      <c r="B3377" s="275"/>
      <c r="C3377" s="100"/>
      <c r="D3377" s="314"/>
      <c r="E3377" s="184"/>
      <c r="F3377" s="228"/>
      <c r="G3377" s="287"/>
      <c r="H3377" s="162"/>
      <c r="I3377" s="141"/>
      <c r="J3377" s="623"/>
      <c r="K3377" s="200"/>
      <c r="L3377" s="200"/>
      <c r="M3377" s="200"/>
      <c r="N3377" s="783"/>
    </row>
    <row r="3378" spans="1:14" ht="27.75" customHeight="1">
      <c r="A3378" s="260"/>
      <c r="B3378" s="276"/>
      <c r="C3378" s="101"/>
      <c r="D3378" s="315"/>
      <c r="E3378" s="185"/>
      <c r="F3378" s="994" t="s">
        <v>1353</v>
      </c>
      <c r="G3378" s="995"/>
      <c r="H3378" s="995"/>
      <c r="I3378" s="996"/>
      <c r="J3378" s="578"/>
      <c r="K3378" s="797"/>
      <c r="L3378" s="376">
        <v>17631</v>
      </c>
      <c r="M3378" s="797">
        <v>17631</v>
      </c>
      <c r="N3378" s="737">
        <f>M3378/L3378*100</f>
        <v>100</v>
      </c>
    </row>
    <row r="3379" spans="1:14" s="107" customFormat="1" ht="12.75" customHeight="1">
      <c r="A3379" s="260"/>
      <c r="B3379" s="260"/>
      <c r="C3379" s="260"/>
      <c r="D3379" s="385"/>
      <c r="E3379" s="385"/>
      <c r="F3379" s="967" t="s">
        <v>1465</v>
      </c>
      <c r="G3379" s="936"/>
      <c r="H3379" s="936"/>
      <c r="I3379" s="968"/>
      <c r="J3379" s="588"/>
      <c r="K3379" s="376">
        <f>SUM(K3375:K3377)</f>
        <v>2628</v>
      </c>
      <c r="L3379" s="376"/>
      <c r="M3379" s="376">
        <v>-589463</v>
      </c>
      <c r="N3379" s="737"/>
    </row>
    <row r="3380" spans="1:14" ht="6.75" customHeight="1" thickBot="1">
      <c r="A3380" s="260"/>
      <c r="B3380" s="276"/>
      <c r="C3380" s="101"/>
      <c r="D3380" s="315"/>
      <c r="E3380" s="185"/>
      <c r="F3380" s="244"/>
      <c r="G3380" s="297"/>
      <c r="H3380" s="170"/>
      <c r="I3380" s="152"/>
      <c r="J3380" s="578"/>
      <c r="K3380" s="201"/>
      <c r="L3380" s="201"/>
      <c r="M3380" s="201"/>
      <c r="N3380" s="744"/>
    </row>
    <row r="3381" spans="1:14" ht="19.5" thickBot="1">
      <c r="A3381" s="389"/>
      <c r="B3381" s="97"/>
      <c r="C3381" s="97"/>
      <c r="D3381" s="98"/>
      <c r="E3381" s="98"/>
      <c r="F3381" s="960" t="s">
        <v>549</v>
      </c>
      <c r="G3381" s="960"/>
      <c r="H3381" s="960"/>
      <c r="I3381" s="961"/>
      <c r="J3381" s="644">
        <f>SUM(J3369,J3363,J3322,J3250,J2786,J2755,J2745,J539)</f>
        <v>12868721</v>
      </c>
      <c r="K3381" s="644">
        <f>SUM(K3369,K3363,K3322,K3250,K2786,K2755,K2745,K539)</f>
        <v>2757151.5</v>
      </c>
      <c r="L3381" s="644">
        <f>SUM(L3369,L3363,L3322,L3250,L2786,L2755,L2745,L539)+L3376+L3378</f>
        <v>15278176</v>
      </c>
      <c r="M3381" s="644">
        <f>SUM(M3369,M3363,M3322,M3250,M2786,M2755,M2745,M539)+M3376+M3378+M3379</f>
        <v>12601824</v>
      </c>
      <c r="N3381" s="766">
        <f>M3381/L3381*100</f>
        <v>82.4825162375404</v>
      </c>
    </row>
    <row r="3382" spans="1:14" ht="12.75" customHeight="1">
      <c r="A3382" s="259"/>
      <c r="B3382" s="275"/>
      <c r="C3382" s="100"/>
      <c r="D3382" s="314"/>
      <c r="E3382" s="184"/>
      <c r="F3382" s="228"/>
      <c r="G3382" s="287"/>
      <c r="H3382" s="162"/>
      <c r="I3382" s="141"/>
      <c r="J3382" s="623"/>
      <c r="K3382" s="200"/>
      <c r="L3382" s="200"/>
      <c r="M3382" s="200"/>
      <c r="N3382" s="783"/>
    </row>
    <row r="3383" spans="1:14" ht="27.75" customHeight="1">
      <c r="A3383" s="260"/>
      <c r="B3383" s="276"/>
      <c r="C3383" s="101"/>
      <c r="D3383" s="315"/>
      <c r="E3383" s="185"/>
      <c r="F3383" s="994" t="s">
        <v>550</v>
      </c>
      <c r="G3383" s="995"/>
      <c r="H3383" s="995"/>
      <c r="I3383" s="996"/>
      <c r="J3383" s="578"/>
      <c r="K3383" s="797"/>
      <c r="L3383" s="376"/>
      <c r="M3383" s="797">
        <v>101762</v>
      </c>
      <c r="N3383" s="744"/>
    </row>
    <row r="3384" spans="1:14" s="107" customFormat="1" ht="12.75" customHeight="1">
      <c r="A3384" s="260"/>
      <c r="B3384" s="260"/>
      <c r="C3384" s="260"/>
      <c r="D3384" s="385"/>
      <c r="E3384" s="385"/>
      <c r="F3384" s="967" t="s">
        <v>551</v>
      </c>
      <c r="G3384" s="936"/>
      <c r="H3384" s="936"/>
      <c r="I3384" s="968"/>
      <c r="J3384" s="588"/>
      <c r="K3384" s="376">
        <f>SUM(K3380:K3382)</f>
        <v>2757151.5</v>
      </c>
      <c r="L3384" s="376"/>
      <c r="M3384" s="376">
        <v>729</v>
      </c>
      <c r="N3384" s="737"/>
    </row>
    <row r="3385" spans="1:14" ht="6.75" customHeight="1" thickBot="1">
      <c r="A3385" s="260"/>
      <c r="B3385" s="276"/>
      <c r="C3385" s="101"/>
      <c r="D3385" s="315"/>
      <c r="E3385" s="185"/>
      <c r="F3385" s="244"/>
      <c r="G3385" s="297"/>
      <c r="H3385" s="170"/>
      <c r="I3385" s="152"/>
      <c r="J3385" s="578"/>
      <c r="K3385" s="201"/>
      <c r="L3385" s="201"/>
      <c r="M3385" s="201"/>
      <c r="N3385" s="744"/>
    </row>
    <row r="3386" spans="1:14" ht="19.5" thickBot="1">
      <c r="A3386" s="389"/>
      <c r="B3386" s="97"/>
      <c r="C3386" s="97"/>
      <c r="D3386" s="98"/>
      <c r="E3386" s="98"/>
      <c r="F3386" s="960" t="s">
        <v>1898</v>
      </c>
      <c r="G3386" s="960"/>
      <c r="H3386" s="960"/>
      <c r="I3386" s="961"/>
      <c r="J3386" s="644">
        <f>J3381</f>
        <v>12868721</v>
      </c>
      <c r="K3386" s="644">
        <f>SUM(K3374,K3368,K3327,K3255,K2791,K2760,K2750,K544)</f>
        <v>41002</v>
      </c>
      <c r="L3386" s="644">
        <f>L3381</f>
        <v>15278176</v>
      </c>
      <c r="M3386" s="644">
        <f>M3381+M3383+M3384</f>
        <v>12704315</v>
      </c>
      <c r="N3386" s="766">
        <f>M3386/L3386*100</f>
        <v>83.15334893379944</v>
      </c>
    </row>
    <row r="3387" spans="12:13" ht="12.75">
      <c r="L3387" s="202"/>
      <c r="M3387" s="202"/>
    </row>
  </sheetData>
  <mergeCells count="90">
    <mergeCell ref="J1:N1"/>
    <mergeCell ref="F3383:I3383"/>
    <mergeCell ref="F3384:I3384"/>
    <mergeCell ref="F3386:I3386"/>
    <mergeCell ref="F3378:I3378"/>
    <mergeCell ref="F3379:I3379"/>
    <mergeCell ref="G3031:I3031"/>
    <mergeCell ref="H3032:I3032"/>
    <mergeCell ref="H3034:I3034"/>
    <mergeCell ref="G3290:I3290"/>
    <mergeCell ref="F3085:I3085"/>
    <mergeCell ref="F3091:I3091"/>
    <mergeCell ref="F3097:I3097"/>
    <mergeCell ref="F3289:I3289"/>
    <mergeCell ref="F3203:I3203"/>
    <mergeCell ref="F3185:I3185"/>
    <mergeCell ref="F3191:I3191"/>
    <mergeCell ref="F3197:I3197"/>
    <mergeCell ref="F3115:I3115"/>
    <mergeCell ref="F3127:I3127"/>
    <mergeCell ref="M3:N3"/>
    <mergeCell ref="M4:M5"/>
    <mergeCell ref="F2708:I2708"/>
    <mergeCell ref="F2656:I2656"/>
    <mergeCell ref="F1989:I1989"/>
    <mergeCell ref="G1332:I1332"/>
    <mergeCell ref="N4:N5"/>
    <mergeCell ref="L4:L5"/>
    <mergeCell ref="F501:I501"/>
    <mergeCell ref="F512:I512"/>
    <mergeCell ref="F2714:I2714"/>
    <mergeCell ref="F2094:I2094"/>
    <mergeCell ref="F3373:I3373"/>
    <mergeCell ref="F3371:I3371"/>
    <mergeCell ref="F2726:I2726"/>
    <mergeCell ref="F2872:I2872"/>
    <mergeCell ref="F2738:I2738"/>
    <mergeCell ref="F2743:I2743"/>
    <mergeCell ref="F2732:I2732"/>
    <mergeCell ref="A2622:I2622"/>
    <mergeCell ref="F923:I923"/>
    <mergeCell ref="F1795:I1795"/>
    <mergeCell ref="F2064:I2064"/>
    <mergeCell ref="F2126:I2126"/>
    <mergeCell ref="F2720:I2720"/>
    <mergeCell ref="F2382:I2382"/>
    <mergeCell ref="G3025:I3025"/>
    <mergeCell ref="H3026:I3026"/>
    <mergeCell ref="F2747:I2747"/>
    <mergeCell ref="F2957:I2957"/>
    <mergeCell ref="G3006:I3006"/>
    <mergeCell ref="G3012:I3012"/>
    <mergeCell ref="G3019:I3019"/>
    <mergeCell ref="H3020:I3020"/>
    <mergeCell ref="G3000:I3000"/>
    <mergeCell ref="F3381:I3381"/>
    <mergeCell ref="F3339:I3339"/>
    <mergeCell ref="G3299:I3299"/>
    <mergeCell ref="G3308:I3308"/>
    <mergeCell ref="F3341:I3341"/>
    <mergeCell ref="F3336:I3336"/>
    <mergeCell ref="F3342:I3342"/>
    <mergeCell ref="F3343:I3343"/>
    <mergeCell ref="F3374:I3374"/>
    <mergeCell ref="F65:I65"/>
    <mergeCell ref="F63:I63"/>
    <mergeCell ref="J4:J5"/>
    <mergeCell ref="F53:I53"/>
    <mergeCell ref="G45:I45"/>
    <mergeCell ref="F3344:I3344"/>
    <mergeCell ref="F3345:I3345"/>
    <mergeCell ref="F3351:I3351"/>
    <mergeCell ref="F3352:I3352"/>
    <mergeCell ref="F3346:I3346"/>
    <mergeCell ref="K4:K5"/>
    <mergeCell ref="F7:I7"/>
    <mergeCell ref="F64:I64"/>
    <mergeCell ref="A4:A5"/>
    <mergeCell ref="B4:B5"/>
    <mergeCell ref="C4:C5"/>
    <mergeCell ref="D4:D5"/>
    <mergeCell ref="E4:E5"/>
    <mergeCell ref="F4:I4"/>
    <mergeCell ref="F43:I43"/>
    <mergeCell ref="F3139:I3139"/>
    <mergeCell ref="F3178:I3178"/>
    <mergeCell ref="F3145:I3145"/>
    <mergeCell ref="F3151:I3151"/>
    <mergeCell ref="F3157:I3157"/>
    <mergeCell ref="F3172:I3172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68" r:id="rId2"/>
  <headerFooter alignWithMargins="0">
    <oddHeader>&amp;C&amp;"Times New Roman CE,Normál"2. sz. melléklet - &amp;P. oldal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6"/>
  </sheetPr>
  <dimension ref="A1:G67"/>
  <sheetViews>
    <sheetView showGridLines="0" zoomScale="75" zoomScaleNormal="75" zoomScaleSheetLayoutView="100" workbookViewId="0" topLeftCell="B1">
      <selection activeCell="E5" sqref="E5"/>
    </sheetView>
  </sheetViews>
  <sheetFormatPr defaultColWidth="9.140625" defaultRowHeight="12.75"/>
  <cols>
    <col min="1" max="1" width="47.8515625" style="1" customWidth="1"/>
    <col min="2" max="4" width="15.57421875" style="1" customWidth="1"/>
    <col min="5" max="5" width="15.7109375" style="651" customWidth="1"/>
    <col min="6" max="7" width="15.57421875" style="651" customWidth="1"/>
    <col min="8" max="16384" width="9.140625" style="1" customWidth="1"/>
  </cols>
  <sheetData>
    <row r="1" spans="1:7" ht="29.25" customHeight="1">
      <c r="A1" s="12" t="s">
        <v>1752</v>
      </c>
      <c r="B1" s="10"/>
      <c r="C1" s="11"/>
      <c r="D1" s="11"/>
      <c r="E1" s="1555" t="s">
        <v>242</v>
      </c>
      <c r="F1" s="1555"/>
      <c r="G1" s="1555"/>
    </row>
    <row r="2" spans="2:7" s="871" customFormat="1" ht="57" customHeight="1" thickBot="1">
      <c r="B2" s="872"/>
      <c r="C2" s="873"/>
      <c r="D2" s="873"/>
      <c r="E2" s="874"/>
      <c r="F2" s="874"/>
      <c r="G2" s="1556" t="s">
        <v>243</v>
      </c>
    </row>
    <row r="3" spans="1:7" s="665" customFormat="1" ht="18.75" customHeight="1" thickBot="1">
      <c r="A3" s="997" t="s">
        <v>1902</v>
      </c>
      <c r="B3" s="998"/>
      <c r="C3" s="998"/>
      <c r="D3" s="998"/>
      <c r="E3" s="998"/>
      <c r="F3" s="998"/>
      <c r="G3" s="1000"/>
    </row>
    <row r="4" spans="1:7" s="665" customFormat="1" ht="18.75" customHeight="1" thickBot="1">
      <c r="A4" s="1557" t="s">
        <v>1540</v>
      </c>
      <c r="B4" s="1558" t="s">
        <v>570</v>
      </c>
      <c r="C4" s="1559"/>
      <c r="D4" s="1560"/>
      <c r="E4" s="1561" t="s">
        <v>569</v>
      </c>
      <c r="F4" s="1562"/>
      <c r="G4" s="1563"/>
    </row>
    <row r="5" spans="1:7" ht="45" customHeight="1" thickBot="1">
      <c r="A5" s="1564"/>
      <c r="B5" s="1565" t="s">
        <v>244</v>
      </c>
      <c r="C5" s="1566" t="s">
        <v>245</v>
      </c>
      <c r="D5" s="1567" t="s">
        <v>765</v>
      </c>
      <c r="E5" s="1565" t="s">
        <v>246</v>
      </c>
      <c r="F5" s="1568" t="s">
        <v>245</v>
      </c>
      <c r="G5" s="1568" t="s">
        <v>765</v>
      </c>
    </row>
    <row r="6" spans="1:7" s="2" customFormat="1" ht="24">
      <c r="A6" s="512" t="s">
        <v>247</v>
      </c>
      <c r="B6" s="729">
        <v>682718</v>
      </c>
      <c r="C6" s="833"/>
      <c r="D6" s="833">
        <f aca="true" t="shared" si="0" ref="D6:D12">SUM(B6:C6)</f>
        <v>682718</v>
      </c>
      <c r="E6" s="729">
        <v>678522</v>
      </c>
      <c r="F6" s="833"/>
      <c r="G6" s="1569">
        <f aca="true" t="shared" si="1" ref="G6:G12">SUM(E6:F6)</f>
        <v>678522</v>
      </c>
    </row>
    <row r="7" spans="1:7" s="2" customFormat="1" ht="24">
      <c r="A7" s="514" t="s">
        <v>248</v>
      </c>
      <c r="B7" s="1570">
        <v>242161</v>
      </c>
      <c r="C7" s="861"/>
      <c r="D7" s="1571">
        <f t="shared" si="0"/>
        <v>242161</v>
      </c>
      <c r="E7" s="1570">
        <v>242162</v>
      </c>
      <c r="F7" s="861"/>
      <c r="G7" s="1572">
        <f t="shared" si="1"/>
        <v>242162</v>
      </c>
    </row>
    <row r="8" spans="1:7" s="2" customFormat="1" ht="24.75" customHeight="1">
      <c r="A8" s="514" t="s">
        <v>249</v>
      </c>
      <c r="B8" s="1570">
        <v>181470</v>
      </c>
      <c r="C8" s="1573"/>
      <c r="D8" s="1571">
        <f t="shared" si="0"/>
        <v>181470</v>
      </c>
      <c r="E8" s="1570">
        <v>181470</v>
      </c>
      <c r="F8" s="1573"/>
      <c r="G8" s="1572">
        <f t="shared" si="1"/>
        <v>181470</v>
      </c>
    </row>
    <row r="9" spans="1:7" ht="24">
      <c r="A9" s="514" t="s">
        <v>250</v>
      </c>
      <c r="B9" s="1570"/>
      <c r="C9" s="1573">
        <v>100864</v>
      </c>
      <c r="D9" s="1571">
        <f t="shared" si="0"/>
        <v>100864</v>
      </c>
      <c r="E9" s="1570"/>
      <c r="F9" s="1573">
        <v>94780</v>
      </c>
      <c r="G9" s="1572">
        <f t="shared" si="1"/>
        <v>94780</v>
      </c>
    </row>
    <row r="10" spans="1:7" ht="24">
      <c r="A10" s="514" t="s">
        <v>251</v>
      </c>
      <c r="B10" s="1570"/>
      <c r="C10" s="1573">
        <v>2978</v>
      </c>
      <c r="D10" s="1571">
        <f t="shared" si="0"/>
        <v>2978</v>
      </c>
      <c r="E10" s="1570"/>
      <c r="F10" s="1573">
        <v>3060</v>
      </c>
      <c r="G10" s="1572">
        <f t="shared" si="1"/>
        <v>3060</v>
      </c>
    </row>
    <row r="11" spans="1:7" ht="12.75">
      <c r="A11" s="523" t="s">
        <v>1260</v>
      </c>
      <c r="B11" s="1570">
        <v>168749</v>
      </c>
      <c r="C11" s="1573">
        <v>56918</v>
      </c>
      <c r="D11" s="1571">
        <f t="shared" si="0"/>
        <v>225667</v>
      </c>
      <c r="E11" s="1570">
        <v>168749</v>
      </c>
      <c r="F11" s="1573">
        <v>56543</v>
      </c>
      <c r="G11" s="1572">
        <f t="shared" si="1"/>
        <v>225292</v>
      </c>
    </row>
    <row r="12" spans="1:7" ht="24">
      <c r="A12" s="523" t="s">
        <v>1335</v>
      </c>
      <c r="B12" s="1570">
        <v>5977</v>
      </c>
      <c r="C12" s="1573"/>
      <c r="D12" s="1571">
        <f t="shared" si="0"/>
        <v>5977</v>
      </c>
      <c r="E12" s="1570">
        <v>5977</v>
      </c>
      <c r="F12" s="1573"/>
      <c r="G12" s="1572">
        <f t="shared" si="1"/>
        <v>5977</v>
      </c>
    </row>
    <row r="13" spans="1:7" s="521" customFormat="1" ht="13.5">
      <c r="A13" s="518" t="s">
        <v>1648</v>
      </c>
      <c r="B13" s="1574">
        <f aca="true" t="shared" si="2" ref="B13:G13">SUM(B6:B12)</f>
        <v>1281075</v>
      </c>
      <c r="C13" s="1574">
        <f t="shared" si="2"/>
        <v>160760</v>
      </c>
      <c r="D13" s="1574">
        <f t="shared" si="2"/>
        <v>1441835</v>
      </c>
      <c r="E13" s="1574">
        <f t="shared" si="2"/>
        <v>1276880</v>
      </c>
      <c r="F13" s="1574">
        <f t="shared" si="2"/>
        <v>154383</v>
      </c>
      <c r="G13" s="1575">
        <f t="shared" si="2"/>
        <v>1431263</v>
      </c>
    </row>
    <row r="14" spans="1:7" ht="12.75">
      <c r="A14" s="514" t="s">
        <v>1543</v>
      </c>
      <c r="B14" s="1576">
        <v>460183</v>
      </c>
      <c r="C14" s="844">
        <v>20000</v>
      </c>
      <c r="D14" s="1571">
        <f aca="true" t="shared" si="3" ref="D14:D20">SUM(B14:C14)</f>
        <v>480183</v>
      </c>
      <c r="E14" s="1576">
        <v>630779</v>
      </c>
      <c r="F14" s="844"/>
      <c r="G14" s="1572">
        <f aca="true" t="shared" si="4" ref="G14:G20">SUM(E14:F14)</f>
        <v>630779</v>
      </c>
    </row>
    <row r="15" spans="1:7" ht="22.5" customHeight="1">
      <c r="A15" s="514" t="s">
        <v>1546</v>
      </c>
      <c r="B15" s="1576">
        <v>280000</v>
      </c>
      <c r="C15" s="844"/>
      <c r="D15" s="1571">
        <f t="shared" si="3"/>
        <v>280000</v>
      </c>
      <c r="E15" s="1576">
        <v>372079</v>
      </c>
      <c r="F15" s="844"/>
      <c r="G15" s="1572">
        <f t="shared" si="4"/>
        <v>372079</v>
      </c>
    </row>
    <row r="16" spans="1:7" ht="12.75">
      <c r="A16" s="514" t="s">
        <v>1514</v>
      </c>
      <c r="B16" s="1576">
        <v>2289460</v>
      </c>
      <c r="C16" s="844"/>
      <c r="D16" s="1571">
        <f t="shared" si="3"/>
        <v>2289460</v>
      </c>
      <c r="E16" s="1576">
        <v>2345293</v>
      </c>
      <c r="F16" s="844"/>
      <c r="G16" s="1572">
        <f t="shared" si="4"/>
        <v>2345293</v>
      </c>
    </row>
    <row r="17" spans="1:7" ht="12.75">
      <c r="A17" s="514" t="s">
        <v>1547</v>
      </c>
      <c r="B17" s="1576">
        <v>134040</v>
      </c>
      <c r="C17" s="844"/>
      <c r="D17" s="1571">
        <f t="shared" si="3"/>
        <v>134040</v>
      </c>
      <c r="E17" s="1576">
        <v>168270</v>
      </c>
      <c r="F17" s="844"/>
      <c r="G17" s="1572">
        <f t="shared" si="4"/>
        <v>168270</v>
      </c>
    </row>
    <row r="18" spans="1:7" ht="24">
      <c r="A18" s="514" t="s">
        <v>1548</v>
      </c>
      <c r="B18" s="1576"/>
      <c r="C18" s="844">
        <v>375808</v>
      </c>
      <c r="D18" s="1571">
        <f t="shared" si="3"/>
        <v>375808</v>
      </c>
      <c r="E18" s="1576"/>
      <c r="F18" s="844">
        <v>409634</v>
      </c>
      <c r="G18" s="1572">
        <f t="shared" si="4"/>
        <v>409634</v>
      </c>
    </row>
    <row r="19" spans="1:7" ht="24">
      <c r="A19" s="514" t="s">
        <v>1549</v>
      </c>
      <c r="B19" s="1576"/>
      <c r="C19" s="844">
        <v>1471061</v>
      </c>
      <c r="D19" s="1571">
        <f t="shared" si="3"/>
        <v>1471061</v>
      </c>
      <c r="E19" s="1576"/>
      <c r="F19" s="844">
        <v>1256476</v>
      </c>
      <c r="G19" s="1572">
        <f t="shared" si="4"/>
        <v>1256476</v>
      </c>
    </row>
    <row r="20" spans="1:7" ht="15" customHeight="1">
      <c r="A20" s="514" t="s">
        <v>461</v>
      </c>
      <c r="B20" s="1576"/>
      <c r="C20" s="844">
        <v>250965</v>
      </c>
      <c r="D20" s="1571">
        <f t="shared" si="3"/>
        <v>250965</v>
      </c>
      <c r="E20" s="1576"/>
      <c r="F20" s="844">
        <v>256701</v>
      </c>
      <c r="G20" s="1572">
        <f t="shared" si="4"/>
        <v>256701</v>
      </c>
    </row>
    <row r="21" spans="1:7" ht="27" customHeight="1">
      <c r="A21" s="527" t="s">
        <v>1555</v>
      </c>
      <c r="B21" s="1574">
        <f aca="true" t="shared" si="5" ref="B21:G21">SUM(B14:B20)</f>
        <v>3163683</v>
      </c>
      <c r="C21" s="1574">
        <f t="shared" si="5"/>
        <v>2117834</v>
      </c>
      <c r="D21" s="1574">
        <f t="shared" si="5"/>
        <v>5281517</v>
      </c>
      <c r="E21" s="1574">
        <f t="shared" si="5"/>
        <v>3516421</v>
      </c>
      <c r="F21" s="1574">
        <f t="shared" si="5"/>
        <v>1922811</v>
      </c>
      <c r="G21" s="1575">
        <f t="shared" si="5"/>
        <v>5439232</v>
      </c>
    </row>
    <row r="22" spans="1:7" ht="26.25" customHeight="1">
      <c r="A22" s="529" t="s">
        <v>1556</v>
      </c>
      <c r="B22" s="1577">
        <f aca="true" t="shared" si="6" ref="B22:G22">SUM(B21,B13)</f>
        <v>4444758</v>
      </c>
      <c r="C22" s="1577">
        <f t="shared" si="6"/>
        <v>2278594</v>
      </c>
      <c r="D22" s="1577">
        <f t="shared" si="6"/>
        <v>6723352</v>
      </c>
      <c r="E22" s="1577">
        <f t="shared" si="6"/>
        <v>4793301</v>
      </c>
      <c r="F22" s="1577">
        <f t="shared" si="6"/>
        <v>2077194</v>
      </c>
      <c r="G22" s="1578">
        <f t="shared" si="6"/>
        <v>6870495</v>
      </c>
    </row>
    <row r="23" spans="1:7" ht="28.5" customHeight="1">
      <c r="A23" s="529" t="s">
        <v>462</v>
      </c>
      <c r="B23" s="1577">
        <v>1367</v>
      </c>
      <c r="C23" s="1577"/>
      <c r="D23" s="1577">
        <f>SUM(B23:C23)</f>
        <v>1367</v>
      </c>
      <c r="E23" s="1577">
        <v>517</v>
      </c>
      <c r="F23" s="1577"/>
      <c r="G23" s="1578">
        <f>SUM(E23:F23)</f>
        <v>517</v>
      </c>
    </row>
    <row r="24" spans="1:7" ht="24.75" customHeight="1">
      <c r="A24" s="531" t="s">
        <v>1705</v>
      </c>
      <c r="B24" s="1577">
        <v>635</v>
      </c>
      <c r="C24" s="1577"/>
      <c r="D24" s="1577">
        <f>SUM(B24:C24)</f>
        <v>635</v>
      </c>
      <c r="E24" s="1577">
        <v>713</v>
      </c>
      <c r="F24" s="1577"/>
      <c r="G24" s="1578">
        <f>SUM(E24:F24)</f>
        <v>713</v>
      </c>
    </row>
    <row r="25" spans="1:7" ht="27" customHeight="1">
      <c r="A25" s="526" t="s">
        <v>1899</v>
      </c>
      <c r="B25" s="1576">
        <v>204226</v>
      </c>
      <c r="C25" s="844"/>
      <c r="D25" s="1571">
        <f>SUM(B25:C25)</f>
        <v>204226</v>
      </c>
      <c r="E25" s="1576">
        <v>198226</v>
      </c>
      <c r="F25" s="844"/>
      <c r="G25" s="1572">
        <f>SUM(E25:F25)</f>
        <v>198226</v>
      </c>
    </row>
    <row r="26" spans="1:7" ht="14.25" customHeight="1">
      <c r="A26" s="526" t="s">
        <v>1900</v>
      </c>
      <c r="B26" s="1576"/>
      <c r="C26" s="844">
        <v>336801</v>
      </c>
      <c r="D26" s="1571">
        <f>SUM(B26:C26)</f>
        <v>336801</v>
      </c>
      <c r="E26" s="1576"/>
      <c r="F26" s="844">
        <v>371254</v>
      </c>
      <c r="G26" s="1572">
        <f>SUM(E26:F26)</f>
        <v>371254</v>
      </c>
    </row>
    <row r="27" spans="1:7" ht="14.25" customHeight="1">
      <c r="A27" s="531" t="s">
        <v>1265</v>
      </c>
      <c r="B27" s="1577">
        <f aca="true" t="shared" si="7" ref="B27:G27">SUM(B25:B26)</f>
        <v>204226</v>
      </c>
      <c r="C27" s="1577">
        <f t="shared" si="7"/>
        <v>336801</v>
      </c>
      <c r="D27" s="1577">
        <f t="shared" si="7"/>
        <v>541027</v>
      </c>
      <c r="E27" s="1577">
        <f t="shared" si="7"/>
        <v>198226</v>
      </c>
      <c r="F27" s="1577">
        <f t="shared" si="7"/>
        <v>371254</v>
      </c>
      <c r="G27" s="1578">
        <f t="shared" si="7"/>
        <v>569480</v>
      </c>
    </row>
    <row r="28" spans="1:7" ht="10.5" customHeight="1">
      <c r="A28" s="524"/>
      <c r="B28" s="1579"/>
      <c r="C28" s="1580"/>
      <c r="D28" s="1581"/>
      <c r="E28" s="1579"/>
      <c r="F28" s="1580"/>
      <c r="G28" s="1582"/>
    </row>
    <row r="29" spans="1:7" ht="14.25" customHeight="1">
      <c r="A29" s="514" t="s">
        <v>1536</v>
      </c>
      <c r="B29" s="1576"/>
      <c r="C29" s="844">
        <v>531419</v>
      </c>
      <c r="D29" s="1571">
        <f>SUM(B29:C29)</f>
        <v>531419</v>
      </c>
      <c r="E29" s="1576"/>
      <c r="F29" s="844">
        <v>317519</v>
      </c>
      <c r="G29" s="1572">
        <f>SUM(E29:F29)</f>
        <v>317519</v>
      </c>
    </row>
    <row r="30" spans="1:7" ht="26.25" customHeight="1">
      <c r="A30" s="514" t="s">
        <v>1757</v>
      </c>
      <c r="B30" s="1576"/>
      <c r="C30" s="844">
        <v>25200</v>
      </c>
      <c r="D30" s="1571">
        <f>SUM(B30:C30)</f>
        <v>25200</v>
      </c>
      <c r="E30" s="1576"/>
      <c r="F30" s="844">
        <v>27077</v>
      </c>
      <c r="G30" s="1572">
        <f>SUM(E30:F30)</f>
        <v>27077</v>
      </c>
    </row>
    <row r="31" spans="1:7" ht="24.75" customHeight="1">
      <c r="A31" s="529" t="s">
        <v>464</v>
      </c>
      <c r="B31" s="1577"/>
      <c r="C31" s="1577">
        <f>SUM(C29:C30)</f>
        <v>556619</v>
      </c>
      <c r="D31" s="1577">
        <f>SUM(D29:D30)</f>
        <v>556619</v>
      </c>
      <c r="E31" s="1577"/>
      <c r="F31" s="1577">
        <f>SUM(F29:F30)</f>
        <v>344596</v>
      </c>
      <c r="G31" s="1578">
        <f>SUM(G29:G30)</f>
        <v>344596</v>
      </c>
    </row>
    <row r="32" spans="1:7" ht="37.5" customHeight="1">
      <c r="A32" s="514" t="s">
        <v>1740</v>
      </c>
      <c r="B32" s="1576">
        <v>848255</v>
      </c>
      <c r="C32" s="844"/>
      <c r="D32" s="1571">
        <f>SUM(B32:C32)</f>
        <v>848255</v>
      </c>
      <c r="E32" s="1576">
        <v>848255</v>
      </c>
      <c r="F32" s="844"/>
      <c r="G32" s="1572">
        <f>SUM(E32:F32)</f>
        <v>848255</v>
      </c>
    </row>
    <row r="33" spans="1:7" ht="12.75">
      <c r="A33" s="514" t="s">
        <v>1684</v>
      </c>
      <c r="B33" s="1576">
        <v>1127628</v>
      </c>
      <c r="C33" s="844"/>
      <c r="D33" s="1571">
        <f>SUM(B33:C33)</f>
        <v>1127628</v>
      </c>
      <c r="E33" s="1576">
        <v>1127628</v>
      </c>
      <c r="F33" s="844"/>
      <c r="G33" s="1572">
        <f>SUM(E33:F33)</f>
        <v>1127628</v>
      </c>
    </row>
    <row r="34" spans="1:7" ht="17.25" customHeight="1">
      <c r="A34" s="514" t="s">
        <v>1586</v>
      </c>
      <c r="B34" s="1576">
        <v>260000</v>
      </c>
      <c r="C34" s="844"/>
      <c r="D34" s="1571">
        <f>SUM(B34:C34)</f>
        <v>260000</v>
      </c>
      <c r="E34" s="1576">
        <v>367343</v>
      </c>
      <c r="F34" s="844"/>
      <c r="G34" s="1572">
        <f>SUM(E34:F34)</f>
        <v>367343</v>
      </c>
    </row>
    <row r="35" spans="1:7" ht="26.25" customHeight="1">
      <c r="A35" s="514" t="s">
        <v>1435</v>
      </c>
      <c r="B35" s="1583" t="s">
        <v>252</v>
      </c>
      <c r="C35" s="844"/>
      <c r="D35" s="1583" t="s">
        <v>252</v>
      </c>
      <c r="E35" s="1576">
        <v>2</v>
      </c>
      <c r="F35" s="844"/>
      <c r="G35" s="1572">
        <f>SUM(E35:F35)</f>
        <v>2</v>
      </c>
    </row>
    <row r="36" spans="1:7" ht="18.75" customHeight="1">
      <c r="A36" s="531" t="s">
        <v>1588</v>
      </c>
      <c r="B36" s="1577">
        <f>SUM(B32:B35)</f>
        <v>2235883</v>
      </c>
      <c r="C36" s="1577"/>
      <c r="D36" s="1577">
        <f>SUM(D32:D35)</f>
        <v>2235883</v>
      </c>
      <c r="E36" s="1577">
        <f>SUM(E32:E35)</f>
        <v>2343228</v>
      </c>
      <c r="F36" s="1577"/>
      <c r="G36" s="1578">
        <f>SUM(G32:G35)</f>
        <v>2343228</v>
      </c>
    </row>
    <row r="37" spans="1:7" ht="13.5" customHeight="1">
      <c r="A37" s="514" t="s">
        <v>1534</v>
      </c>
      <c r="B37" s="1576">
        <v>3537595</v>
      </c>
      <c r="C37" s="844"/>
      <c r="D37" s="1571">
        <f aca="true" t="shared" si="8" ref="D37:D44">SUM(B37:C37)</f>
        <v>3537595</v>
      </c>
      <c r="E37" s="1576">
        <v>3537595</v>
      </c>
      <c r="F37" s="844"/>
      <c r="G37" s="1572">
        <f aca="true" t="shared" si="9" ref="G37:G43">SUM(E37:F37)</f>
        <v>3537595</v>
      </c>
    </row>
    <row r="38" spans="1:7" ht="27" customHeight="1">
      <c r="A38" s="514" t="s">
        <v>1620</v>
      </c>
      <c r="B38" s="1576">
        <v>96741</v>
      </c>
      <c r="C38" s="844"/>
      <c r="D38" s="1571">
        <f t="shared" si="8"/>
        <v>96741</v>
      </c>
      <c r="E38" s="1576">
        <v>96741</v>
      </c>
      <c r="F38" s="844"/>
      <c r="G38" s="1572">
        <f t="shared" si="9"/>
        <v>96741</v>
      </c>
    </row>
    <row r="39" spans="1:7" ht="25.5" customHeight="1">
      <c r="A39" s="514" t="s">
        <v>478</v>
      </c>
      <c r="B39" s="1576">
        <v>33739</v>
      </c>
      <c r="C39" s="844"/>
      <c r="D39" s="1571">
        <f t="shared" si="8"/>
        <v>33739</v>
      </c>
      <c r="E39" s="1576">
        <v>33739</v>
      </c>
      <c r="F39" s="844"/>
      <c r="G39" s="1572">
        <f t="shared" si="9"/>
        <v>33739</v>
      </c>
    </row>
    <row r="40" spans="1:7" ht="12.75">
      <c r="A40" s="514" t="s">
        <v>1410</v>
      </c>
      <c r="B40" s="1576">
        <v>123130</v>
      </c>
      <c r="C40" s="844"/>
      <c r="D40" s="1571">
        <f t="shared" si="8"/>
        <v>123130</v>
      </c>
      <c r="E40" s="1576">
        <v>123130</v>
      </c>
      <c r="F40" s="844"/>
      <c r="G40" s="1572">
        <f t="shared" si="9"/>
        <v>123130</v>
      </c>
    </row>
    <row r="41" spans="1:7" ht="12.75">
      <c r="A41" s="514" t="s">
        <v>1453</v>
      </c>
      <c r="B41" s="1576">
        <v>247833</v>
      </c>
      <c r="C41" s="844">
        <v>99948</v>
      </c>
      <c r="D41" s="1571">
        <f t="shared" si="8"/>
        <v>347781</v>
      </c>
      <c r="E41" s="1576">
        <v>247833</v>
      </c>
      <c r="F41" s="844">
        <v>99948</v>
      </c>
      <c r="G41" s="1572">
        <f t="shared" si="9"/>
        <v>347781</v>
      </c>
    </row>
    <row r="42" spans="1:7" ht="12.75">
      <c r="A42" s="514" t="s">
        <v>1411</v>
      </c>
      <c r="B42" s="1576">
        <v>2910</v>
      </c>
      <c r="C42" s="844">
        <v>25500</v>
      </c>
      <c r="D42" s="1571">
        <f t="shared" si="8"/>
        <v>28410</v>
      </c>
      <c r="E42" s="1576">
        <v>2910</v>
      </c>
      <c r="F42" s="844">
        <v>25500</v>
      </c>
      <c r="G42" s="1572">
        <f t="shared" si="9"/>
        <v>28410</v>
      </c>
    </row>
    <row r="43" spans="1:7" ht="12.75">
      <c r="A43" s="514" t="s">
        <v>1470</v>
      </c>
      <c r="B43" s="1576">
        <v>1400</v>
      </c>
      <c r="C43" s="844"/>
      <c r="D43" s="1571">
        <f t="shared" si="8"/>
        <v>1400</v>
      </c>
      <c r="E43" s="1576">
        <v>1400</v>
      </c>
      <c r="F43" s="844"/>
      <c r="G43" s="1572">
        <f t="shared" si="9"/>
        <v>1400</v>
      </c>
    </row>
    <row r="44" spans="1:7" ht="12.75">
      <c r="A44" s="514" t="s">
        <v>1471</v>
      </c>
      <c r="B44" s="1576"/>
      <c r="C44" s="844">
        <v>69862</v>
      </c>
      <c r="D44" s="1571">
        <f t="shared" si="8"/>
        <v>69862</v>
      </c>
      <c r="E44" s="1576"/>
      <c r="F44" s="844"/>
      <c r="G44" s="1584" t="s">
        <v>252</v>
      </c>
    </row>
    <row r="45" spans="1:7" ht="12.75">
      <c r="A45" s="529" t="s">
        <v>1590</v>
      </c>
      <c r="B45" s="1577">
        <f aca="true" t="shared" si="10" ref="B45:G45">SUM(B37:B44)</f>
        <v>4043348</v>
      </c>
      <c r="C45" s="1577">
        <f t="shared" si="10"/>
        <v>195310</v>
      </c>
      <c r="D45" s="1577">
        <f t="shared" si="10"/>
        <v>4238658</v>
      </c>
      <c r="E45" s="1577">
        <f t="shared" si="10"/>
        <v>4043348</v>
      </c>
      <c r="F45" s="1577">
        <f t="shared" si="10"/>
        <v>125448</v>
      </c>
      <c r="G45" s="1578">
        <f t="shared" si="10"/>
        <v>4168796</v>
      </c>
    </row>
    <row r="46" spans="1:7" ht="12.75">
      <c r="A46" s="529" t="s">
        <v>1464</v>
      </c>
      <c r="B46" s="1577">
        <v>282647</v>
      </c>
      <c r="C46" s="1577">
        <v>680357</v>
      </c>
      <c r="D46" s="1577">
        <f>SUM(B46:C46)</f>
        <v>963004</v>
      </c>
      <c r="E46" s="1577">
        <v>253480</v>
      </c>
      <c r="F46" s="1577">
        <v>541250</v>
      </c>
      <c r="G46" s="1578">
        <f>SUM(E46:F46)</f>
        <v>794730</v>
      </c>
    </row>
    <row r="47" spans="1:7" ht="26.25" customHeight="1">
      <c r="A47" s="856" t="s">
        <v>1369</v>
      </c>
      <c r="B47" s="1585">
        <v>17631</v>
      </c>
      <c r="C47" s="1585"/>
      <c r="D47" s="1577">
        <f>SUM(B47:C47)</f>
        <v>17631</v>
      </c>
      <c r="E47" s="1585">
        <v>17631</v>
      </c>
      <c r="F47" s="1585"/>
      <c r="G47" s="1578">
        <f>SUM(E47:F47)</f>
        <v>17631</v>
      </c>
    </row>
    <row r="48" spans="1:7" ht="12.75">
      <c r="A48" s="646" t="s">
        <v>1412</v>
      </c>
      <c r="B48" s="1585"/>
      <c r="C48" s="1585"/>
      <c r="D48" s="1577"/>
      <c r="E48" s="1585">
        <v>4085</v>
      </c>
      <c r="F48" s="1585"/>
      <c r="G48" s="1578">
        <f>SUM(E48:F48)</f>
        <v>4085</v>
      </c>
    </row>
    <row r="49" spans="1:7" ht="17.25" customHeight="1">
      <c r="A49" s="646" t="s">
        <v>1478</v>
      </c>
      <c r="B49" s="1585"/>
      <c r="C49" s="1585"/>
      <c r="D49" s="1577"/>
      <c r="E49" s="1585">
        <v>-242450</v>
      </c>
      <c r="F49" s="1585"/>
      <c r="G49" s="1578">
        <f>SUM(E49:F49)</f>
        <v>-242450</v>
      </c>
    </row>
    <row r="50" spans="1:7" ht="13.5" customHeight="1" thickBot="1">
      <c r="A50" s="646"/>
      <c r="B50" s="1585"/>
      <c r="C50" s="1585"/>
      <c r="D50" s="1586"/>
      <c r="E50" s="1585"/>
      <c r="F50" s="1585"/>
      <c r="G50" s="1587"/>
    </row>
    <row r="51" spans="1:7" ht="15" customHeight="1" thickBot="1">
      <c r="A51" s="1588" t="s">
        <v>1927</v>
      </c>
      <c r="B51" s="1589">
        <f aca="true" t="shared" si="11" ref="B51:G51">SUM(B45:B49)+B36+B31+B27+B23+B24+B22</f>
        <v>11230495</v>
      </c>
      <c r="C51" s="1589">
        <f t="shared" si="11"/>
        <v>4047681</v>
      </c>
      <c r="D51" s="1589">
        <f t="shared" si="11"/>
        <v>15278176</v>
      </c>
      <c r="E51" s="1589">
        <f t="shared" si="11"/>
        <v>11412079</v>
      </c>
      <c r="F51" s="1589">
        <f t="shared" si="11"/>
        <v>3459742</v>
      </c>
      <c r="G51" s="1590">
        <f t="shared" si="11"/>
        <v>14871821</v>
      </c>
    </row>
    <row r="52" spans="1:7" ht="14.25" customHeight="1">
      <c r="A52" s="646"/>
      <c r="B52" s="1585"/>
      <c r="C52" s="1585"/>
      <c r="D52" s="1586"/>
      <c r="E52" s="1585"/>
      <c r="F52" s="1585"/>
      <c r="G52" s="1591"/>
    </row>
    <row r="53" spans="1:7" ht="12.75">
      <c r="A53" s="646" t="s">
        <v>1924</v>
      </c>
      <c r="B53" s="1585"/>
      <c r="C53" s="1585"/>
      <c r="D53" s="1586"/>
      <c r="E53" s="1585">
        <v>101762</v>
      </c>
      <c r="F53" s="1585"/>
      <c r="G53" s="1591">
        <f>SUM(E53:F53)</f>
        <v>101762</v>
      </c>
    </row>
    <row r="54" spans="1:7" ht="12.75">
      <c r="A54" s="646" t="s">
        <v>546</v>
      </c>
      <c r="B54" s="1585"/>
      <c r="C54" s="1585"/>
      <c r="D54" s="1586"/>
      <c r="E54" s="1585">
        <v>729</v>
      </c>
      <c r="F54" s="1585"/>
      <c r="G54" s="1591">
        <f>SUM(E54:F54)</f>
        <v>729</v>
      </c>
    </row>
    <row r="55" spans="1:7" ht="25.5">
      <c r="A55" s="646" t="s">
        <v>1925</v>
      </c>
      <c r="B55" s="1585"/>
      <c r="C55" s="1585"/>
      <c r="D55" s="1586"/>
      <c r="E55" s="1585">
        <v>102491</v>
      </c>
      <c r="F55" s="1585"/>
      <c r="G55" s="1591">
        <f>SUM(E55:F55)</f>
        <v>102491</v>
      </c>
    </row>
    <row r="56" spans="1:7" ht="11.25" customHeight="1" thickBot="1">
      <c r="A56" s="646"/>
      <c r="B56" s="1585"/>
      <c r="C56" s="1585"/>
      <c r="D56" s="1586"/>
      <c r="E56" s="1585"/>
      <c r="F56" s="1585"/>
      <c r="G56" s="1591"/>
    </row>
    <row r="57" spans="1:7" ht="15" customHeight="1" thickBot="1">
      <c r="A57" s="1592" t="s">
        <v>1539</v>
      </c>
      <c r="B57" s="1589">
        <f aca="true" t="shared" si="12" ref="B57:G57">SUM(B51:B56)</f>
        <v>11230495</v>
      </c>
      <c r="C57" s="1589">
        <f t="shared" si="12"/>
        <v>4047681</v>
      </c>
      <c r="D57" s="1589">
        <f t="shared" si="12"/>
        <v>15278176</v>
      </c>
      <c r="E57" s="1589">
        <f t="shared" si="12"/>
        <v>11617061</v>
      </c>
      <c r="F57" s="1589">
        <f t="shared" si="12"/>
        <v>3459742</v>
      </c>
      <c r="G57" s="1590">
        <f t="shared" si="12"/>
        <v>15076803</v>
      </c>
    </row>
    <row r="58" ht="4.5" customHeight="1"/>
    <row r="59" ht="13.5" customHeight="1">
      <c r="B59" s="879"/>
    </row>
    <row r="60" ht="12.75" customHeight="1">
      <c r="B60" s="879"/>
    </row>
    <row r="61" spans="1:2" ht="12" customHeight="1">
      <c r="A61" s="857"/>
      <c r="B61" s="652"/>
    </row>
    <row r="62" spans="1:2" ht="12" customHeight="1">
      <c r="A62" s="858"/>
      <c r="B62" s="867"/>
    </row>
    <row r="63" spans="1:4" ht="11.25" customHeight="1">
      <c r="A63" s="858"/>
      <c r="B63" s="703"/>
      <c r="D63" s="866"/>
    </row>
    <row r="64" spans="1:2" ht="12" customHeight="1">
      <c r="A64" s="857"/>
      <c r="B64" s="657"/>
    </row>
    <row r="67" spans="1:7" s="22" customFormat="1" ht="18" customHeight="1">
      <c r="A67" s="1"/>
      <c r="B67" s="1"/>
      <c r="C67" s="1"/>
      <c r="D67" s="1"/>
      <c r="E67" s="651"/>
      <c r="F67" s="651"/>
      <c r="G67" s="651"/>
    </row>
    <row r="69" ht="15.75" customHeight="1"/>
    <row r="70" ht="9" customHeight="1"/>
    <row r="71" ht="18" customHeight="1"/>
  </sheetData>
  <mergeCells count="5">
    <mergeCell ref="E1:G1"/>
    <mergeCell ref="A3:G3"/>
    <mergeCell ref="B4:D4"/>
    <mergeCell ref="E4:G4"/>
    <mergeCell ref="A4:A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61"/>
  </sheetPr>
  <dimension ref="A1:G64"/>
  <sheetViews>
    <sheetView showGridLines="0" zoomScale="75" zoomScaleNormal="75" zoomScaleSheetLayoutView="100" workbookViewId="0" topLeftCell="B40">
      <selection activeCell="E5" sqref="E5"/>
    </sheetView>
  </sheetViews>
  <sheetFormatPr defaultColWidth="9.140625" defaultRowHeight="12.75"/>
  <cols>
    <col min="1" max="1" width="55.421875" style="1" customWidth="1"/>
    <col min="2" max="4" width="15.57421875" style="1" customWidth="1"/>
    <col min="5" max="7" width="15.57421875" style="651" customWidth="1"/>
    <col min="8" max="16384" width="9.140625" style="1" customWidth="1"/>
  </cols>
  <sheetData>
    <row r="1" spans="1:7" ht="20.25" customHeight="1">
      <c r="A1" s="12" t="s">
        <v>1752</v>
      </c>
      <c r="B1" s="1593"/>
      <c r="C1" s="1593" t="s">
        <v>253</v>
      </c>
      <c r="D1" s="1593"/>
      <c r="E1" s="898"/>
      <c r="F1" s="898"/>
      <c r="G1" s="898"/>
    </row>
    <row r="2" spans="3:7" s="871" customFormat="1" ht="45" customHeight="1" thickBot="1">
      <c r="C2" s="875"/>
      <c r="D2" s="875"/>
      <c r="E2" s="876"/>
      <c r="F2" s="876"/>
      <c r="G2" s="1556" t="s">
        <v>243</v>
      </c>
    </row>
    <row r="3" spans="1:7" s="665" customFormat="1" ht="18.75" customHeight="1" thickBot="1">
      <c r="A3" s="997" t="s">
        <v>1903</v>
      </c>
      <c r="B3" s="998"/>
      <c r="C3" s="998"/>
      <c r="D3" s="998"/>
      <c r="E3" s="998"/>
      <c r="F3" s="998"/>
      <c r="G3" s="1000"/>
    </row>
    <row r="4" spans="1:7" s="665" customFormat="1" ht="18.75" customHeight="1" thickBot="1">
      <c r="A4" s="1557" t="s">
        <v>1540</v>
      </c>
      <c r="B4" s="1558" t="s">
        <v>570</v>
      </c>
      <c r="C4" s="1559"/>
      <c r="D4" s="1560"/>
      <c r="E4" s="1558" t="s">
        <v>569</v>
      </c>
      <c r="F4" s="1559"/>
      <c r="G4" s="1560"/>
    </row>
    <row r="5" spans="1:7" ht="45" customHeight="1" thickBot="1">
      <c r="A5" s="1564"/>
      <c r="B5" s="1565" t="s">
        <v>254</v>
      </c>
      <c r="C5" s="1566" t="s">
        <v>245</v>
      </c>
      <c r="D5" s="1567" t="s">
        <v>765</v>
      </c>
      <c r="E5" s="1565" t="s">
        <v>244</v>
      </c>
      <c r="F5" s="1568" t="s">
        <v>245</v>
      </c>
      <c r="G5" s="1568" t="s">
        <v>765</v>
      </c>
    </row>
    <row r="6" spans="1:7" s="2" customFormat="1" ht="12.75">
      <c r="A6" s="1594" t="s">
        <v>1541</v>
      </c>
      <c r="B6" s="731">
        <v>7371300</v>
      </c>
      <c r="C6" s="848"/>
      <c r="D6" s="848">
        <f>SUM(B6:C6)</f>
        <v>7371300</v>
      </c>
      <c r="E6" s="1571">
        <v>7207421</v>
      </c>
      <c r="F6" s="1571"/>
      <c r="G6" s="1569">
        <f>SUM(E6:F6)</f>
        <v>7207421</v>
      </c>
    </row>
    <row r="7" spans="1:7" s="2" customFormat="1" ht="12.75">
      <c r="A7" s="1595" t="s">
        <v>1545</v>
      </c>
      <c r="B7" s="516"/>
      <c r="C7" s="849">
        <v>316950</v>
      </c>
      <c r="D7" s="849">
        <f>SUM(B7:C7)</f>
        <v>316950</v>
      </c>
      <c r="E7" s="1571"/>
      <c r="F7" s="1571">
        <v>215963</v>
      </c>
      <c r="G7" s="1572">
        <f>SUM(E7:F7)</f>
        <v>215963</v>
      </c>
    </row>
    <row r="8" spans="1:7" s="2" customFormat="1" ht="24.75" customHeight="1">
      <c r="A8" s="1595" t="s">
        <v>1542</v>
      </c>
      <c r="B8" s="516"/>
      <c r="C8" s="849">
        <v>45564</v>
      </c>
      <c r="D8" s="849">
        <f>SUM(B8:C8)</f>
        <v>45564</v>
      </c>
      <c r="E8" s="1571"/>
      <c r="F8" s="1571">
        <v>39909</v>
      </c>
      <c r="G8" s="1572">
        <f>SUM(E8:F8)</f>
        <v>39909</v>
      </c>
    </row>
    <row r="9" spans="1:7" ht="12.75">
      <c r="A9" s="1595" t="s">
        <v>1846</v>
      </c>
      <c r="B9" s="717"/>
      <c r="C9" s="849">
        <v>2537</v>
      </c>
      <c r="D9" s="849">
        <f>SUM(B9:C9)</f>
        <v>2537</v>
      </c>
      <c r="E9" s="1571"/>
      <c r="F9" s="1571">
        <v>2534</v>
      </c>
      <c r="G9" s="1572">
        <f>SUM(E9:F9)</f>
        <v>2534</v>
      </c>
    </row>
    <row r="10" spans="1:7" ht="16.5" customHeight="1">
      <c r="A10" s="1596" t="s">
        <v>1649</v>
      </c>
      <c r="B10" s="519">
        <f aca="true" t="shared" si="0" ref="B10:G10">SUM(B6:B9)</f>
        <v>7371300</v>
      </c>
      <c r="C10" s="519">
        <f t="shared" si="0"/>
        <v>365051</v>
      </c>
      <c r="D10" s="519">
        <f t="shared" si="0"/>
        <v>7736351</v>
      </c>
      <c r="E10" s="519">
        <f t="shared" si="0"/>
        <v>7207421</v>
      </c>
      <c r="F10" s="519">
        <f t="shared" si="0"/>
        <v>258406</v>
      </c>
      <c r="G10" s="1597">
        <f t="shared" si="0"/>
        <v>7465827</v>
      </c>
    </row>
    <row r="11" spans="1:7" ht="12.75">
      <c r="A11" s="1598"/>
      <c r="B11" s="721"/>
      <c r="C11" s="850"/>
      <c r="D11" s="850"/>
      <c r="E11" s="1571"/>
      <c r="F11" s="1571"/>
      <c r="G11" s="1572"/>
    </row>
    <row r="12" spans="1:7" ht="22.5" customHeight="1">
      <c r="A12" s="514" t="s">
        <v>1699</v>
      </c>
      <c r="B12" s="517">
        <v>2887751</v>
      </c>
      <c r="C12" s="849"/>
      <c r="D12" s="849">
        <f>SUM(B12:C12)</f>
        <v>2887751</v>
      </c>
      <c r="E12" s="1571">
        <v>2657303</v>
      </c>
      <c r="F12" s="1571"/>
      <c r="G12" s="1599">
        <f>SUM(E12:F12)</f>
        <v>2657303</v>
      </c>
    </row>
    <row r="13" spans="1:7" ht="12.75">
      <c r="A13" s="514" t="s">
        <v>1703</v>
      </c>
      <c r="B13" s="517">
        <v>3588</v>
      </c>
      <c r="C13" s="849">
        <v>429443</v>
      </c>
      <c r="D13" s="849">
        <f>SUM(B13:C13)</f>
        <v>433031</v>
      </c>
      <c r="E13" s="1571">
        <v>3588</v>
      </c>
      <c r="F13" s="1571">
        <v>221839</v>
      </c>
      <c r="G13" s="1599">
        <f>SUM(E13:F13)</f>
        <v>225427</v>
      </c>
    </row>
    <row r="14" spans="1:7" ht="12.75">
      <c r="A14" s="514" t="s">
        <v>1704</v>
      </c>
      <c r="B14" s="517">
        <v>5638</v>
      </c>
      <c r="C14" s="849">
        <v>2088401</v>
      </c>
      <c r="D14" s="849">
        <f>SUM(B14:C14)</f>
        <v>2094039</v>
      </c>
      <c r="E14" s="1571">
        <v>2777</v>
      </c>
      <c r="F14" s="1571">
        <v>1224321</v>
      </c>
      <c r="G14" s="1599">
        <f>SUM(E14:F14)</f>
        <v>1227098</v>
      </c>
    </row>
    <row r="15" spans="1:7" ht="12.75">
      <c r="A15" s="514" t="s">
        <v>1554</v>
      </c>
      <c r="B15" s="517">
        <v>77549</v>
      </c>
      <c r="C15" s="849">
        <v>657730</v>
      </c>
      <c r="D15" s="849">
        <f>SUM(B15:C15)</f>
        <v>735279</v>
      </c>
      <c r="E15" s="1571">
        <v>37601</v>
      </c>
      <c r="F15" s="1571">
        <v>564337</v>
      </c>
      <c r="G15" s="1599">
        <f>SUM(E15:F15)</f>
        <v>601938</v>
      </c>
    </row>
    <row r="16" spans="1:7" ht="12.75">
      <c r="A16" s="514" t="s">
        <v>1928</v>
      </c>
      <c r="B16" s="517"/>
      <c r="C16" s="849">
        <v>90185</v>
      </c>
      <c r="D16" s="849">
        <f>SUM(B16:C16)</f>
        <v>90185</v>
      </c>
      <c r="E16" s="1571"/>
      <c r="F16" s="1571">
        <v>89800</v>
      </c>
      <c r="G16" s="1599">
        <f>SUM(E16:F16)</f>
        <v>89800</v>
      </c>
    </row>
    <row r="17" spans="1:7" ht="15" customHeight="1">
      <c r="A17" s="1600"/>
      <c r="B17" s="72"/>
      <c r="C17" s="849"/>
      <c r="D17" s="849"/>
      <c r="E17" s="1571"/>
      <c r="F17" s="1571"/>
      <c r="G17" s="1572"/>
    </row>
    <row r="18" spans="1:7" ht="27" customHeight="1">
      <c r="A18" s="529" t="s">
        <v>462</v>
      </c>
      <c r="B18" s="533">
        <v>5025</v>
      </c>
      <c r="C18" s="533"/>
      <c r="D18" s="864">
        <f>SUM(B18:C18)</f>
        <v>5025</v>
      </c>
      <c r="E18" s="1601">
        <v>878</v>
      </c>
      <c r="F18" s="1602"/>
      <c r="G18" s="1603">
        <f>SUM(E18:F18)</f>
        <v>878</v>
      </c>
    </row>
    <row r="19" spans="1:7" ht="26.25" customHeight="1">
      <c r="A19" s="529" t="s">
        <v>1550</v>
      </c>
      <c r="B19" s="533">
        <v>13494</v>
      </c>
      <c r="C19" s="533">
        <v>159</v>
      </c>
      <c r="D19" s="533">
        <f>SUM(B19:C19)</f>
        <v>13653</v>
      </c>
      <c r="E19" s="1601">
        <v>11610</v>
      </c>
      <c r="F19" s="1601">
        <v>159</v>
      </c>
      <c r="G19" s="1604">
        <f>SUM(E19:F19)</f>
        <v>11769</v>
      </c>
    </row>
    <row r="20" spans="1:7" ht="28.5" customHeight="1">
      <c r="A20" s="1605"/>
      <c r="B20" s="535"/>
      <c r="C20" s="851"/>
      <c r="D20" s="851"/>
      <c r="E20" s="1571"/>
      <c r="F20" s="1571"/>
      <c r="G20" s="1572"/>
    </row>
    <row r="21" spans="1:7" ht="24.75" customHeight="1">
      <c r="A21" s="529" t="s">
        <v>1701</v>
      </c>
      <c r="B21" s="533">
        <v>435857</v>
      </c>
      <c r="C21" s="533">
        <v>214507</v>
      </c>
      <c r="D21" s="533">
        <f>SUM(B21:C21)</f>
        <v>650364</v>
      </c>
      <c r="E21" s="1601">
        <v>432519</v>
      </c>
      <c r="F21" s="1601">
        <v>151697</v>
      </c>
      <c r="G21" s="1606">
        <f>SUM(E21:F21)</f>
        <v>584216</v>
      </c>
    </row>
    <row r="22" spans="1:7" ht="27" customHeight="1">
      <c r="A22" s="529" t="s">
        <v>1702</v>
      </c>
      <c r="B22" s="533"/>
      <c r="C22" s="533">
        <v>315408</v>
      </c>
      <c r="D22" s="533">
        <f>SUM(B22:C22)</f>
        <v>315408</v>
      </c>
      <c r="E22" s="1601">
        <v>2373</v>
      </c>
      <c r="F22" s="1601">
        <v>304399</v>
      </c>
      <c r="G22" s="1606">
        <f>SUM(E22:F22)</f>
        <v>306772</v>
      </c>
    </row>
    <row r="23" spans="1:7" ht="14.25" customHeight="1">
      <c r="A23" s="1605"/>
      <c r="B23" s="533"/>
      <c r="C23" s="533"/>
      <c r="D23" s="533"/>
      <c r="E23" s="1607"/>
      <c r="F23" s="1607"/>
      <c r="G23" s="1608"/>
    </row>
    <row r="24" spans="1:7" ht="14.25" customHeight="1">
      <c r="A24" s="529" t="s">
        <v>1587</v>
      </c>
      <c r="B24" s="533">
        <v>114832</v>
      </c>
      <c r="C24" s="533">
        <v>181999</v>
      </c>
      <c r="D24" s="533">
        <f>SUM(B24:C24)</f>
        <v>296831</v>
      </c>
      <c r="E24" s="1602"/>
      <c r="F24" s="1602"/>
      <c r="G24" s="1606">
        <f>SUM(E24:F24)</f>
        <v>0</v>
      </c>
    </row>
    <row r="25" spans="1:7" ht="12" customHeight="1">
      <c r="A25" s="529"/>
      <c r="B25" s="533"/>
      <c r="C25" s="533"/>
      <c r="D25" s="533"/>
      <c r="E25" s="1607"/>
      <c r="F25" s="1607"/>
      <c r="G25" s="1608"/>
    </row>
    <row r="26" spans="1:7" ht="14.25" customHeight="1">
      <c r="A26" s="529" t="s">
        <v>1589</v>
      </c>
      <c r="B26" s="533"/>
      <c r="C26" s="533"/>
      <c r="D26" s="533"/>
      <c r="E26" s="1607"/>
      <c r="F26" s="1607"/>
      <c r="G26" s="1608"/>
    </row>
    <row r="27" spans="1:7" ht="26.25" customHeight="1">
      <c r="A27" s="1609"/>
      <c r="B27" s="537"/>
      <c r="C27" s="852"/>
      <c r="D27" s="852"/>
      <c r="E27" s="1571"/>
      <c r="F27" s="1571"/>
      <c r="G27" s="1572"/>
    </row>
    <row r="28" spans="1:7" ht="24.75" customHeight="1">
      <c r="A28" s="529" t="s">
        <v>1261</v>
      </c>
      <c r="B28" s="537">
        <v>2628</v>
      </c>
      <c r="C28" s="537"/>
      <c r="D28" s="533">
        <f>SUM(B28:C28)</f>
        <v>2628</v>
      </c>
      <c r="E28" s="1601">
        <v>2628</v>
      </c>
      <c r="F28" s="1601"/>
      <c r="G28" s="1606">
        <f>SUM(E28:F28)</f>
        <v>2628</v>
      </c>
    </row>
    <row r="29" spans="1:7" ht="37.5" customHeight="1">
      <c r="A29" s="1609" t="s">
        <v>1369</v>
      </c>
      <c r="B29" s="537">
        <v>17631</v>
      </c>
      <c r="C29" s="537"/>
      <c r="D29" s="533">
        <f>SUM(B29:C29)</f>
        <v>17631</v>
      </c>
      <c r="E29" s="1601">
        <v>17631</v>
      </c>
      <c r="F29" s="1602"/>
      <c r="G29" s="1606">
        <f>SUM(E29:F29)</f>
        <v>17631</v>
      </c>
    </row>
    <row r="30" spans="1:7" ht="12.75">
      <c r="A30" s="529" t="s">
        <v>1465</v>
      </c>
      <c r="B30" s="73"/>
      <c r="C30" s="537"/>
      <c r="D30" s="537"/>
      <c r="E30" s="1610">
        <v>-589463</v>
      </c>
      <c r="F30" s="1607"/>
      <c r="G30" s="1606">
        <f>SUM(E30:F30)</f>
        <v>-589463</v>
      </c>
    </row>
    <row r="31" spans="1:7" ht="17.25" customHeight="1">
      <c r="A31" s="529"/>
      <c r="B31" s="73"/>
      <c r="C31" s="537"/>
      <c r="D31" s="537"/>
      <c r="E31" s="1607"/>
      <c r="F31" s="1607"/>
      <c r="G31" s="1608"/>
    </row>
    <row r="32" spans="1:7" ht="26.25" customHeight="1">
      <c r="A32" s="529"/>
      <c r="B32" s="73"/>
      <c r="C32" s="537"/>
      <c r="D32" s="537"/>
      <c r="E32" s="1607"/>
      <c r="F32" s="1607"/>
      <c r="G32" s="1608"/>
    </row>
    <row r="33" spans="1:7" ht="18.75" customHeight="1">
      <c r="A33" s="1611"/>
      <c r="B33" s="73"/>
      <c r="C33" s="537"/>
      <c r="D33" s="537"/>
      <c r="E33" s="1607"/>
      <c r="F33" s="1607"/>
      <c r="G33" s="1608"/>
    </row>
    <row r="34" spans="1:7" ht="13.5" customHeight="1">
      <c r="A34" s="1612"/>
      <c r="B34" s="73"/>
      <c r="C34" s="537"/>
      <c r="D34" s="537"/>
      <c r="E34" s="1607"/>
      <c r="F34" s="1607"/>
      <c r="G34" s="1608"/>
    </row>
    <row r="35" spans="1:7" ht="27" customHeight="1">
      <c r="A35" s="1612"/>
      <c r="B35" s="73"/>
      <c r="C35" s="537"/>
      <c r="D35" s="537"/>
      <c r="E35" s="1607"/>
      <c r="F35" s="1607"/>
      <c r="G35" s="1608"/>
    </row>
    <row r="36" spans="1:7" ht="25.5" customHeight="1">
      <c r="A36" s="1613"/>
      <c r="B36" s="73"/>
      <c r="C36" s="537"/>
      <c r="D36" s="537"/>
      <c r="E36" s="1607"/>
      <c r="F36" s="1607"/>
      <c r="G36" s="1608"/>
    </row>
    <row r="37" spans="1:7" ht="12.75">
      <c r="A37" s="1612"/>
      <c r="B37" s="73"/>
      <c r="C37" s="537"/>
      <c r="D37" s="537"/>
      <c r="E37" s="1607"/>
      <c r="F37" s="1607"/>
      <c r="G37" s="1608"/>
    </row>
    <row r="38" spans="1:7" ht="12.75">
      <c r="A38" s="1612"/>
      <c r="B38" s="73"/>
      <c r="C38" s="537"/>
      <c r="D38" s="537"/>
      <c r="E38" s="1607"/>
      <c r="F38" s="1607"/>
      <c r="G38" s="1608"/>
    </row>
    <row r="39" spans="1:7" ht="12.75">
      <c r="A39" s="1612"/>
      <c r="B39" s="73"/>
      <c r="C39" s="537"/>
      <c r="D39" s="537"/>
      <c r="E39" s="1607"/>
      <c r="F39" s="1607"/>
      <c r="G39" s="1608"/>
    </row>
    <row r="40" spans="1:7" ht="12.75">
      <c r="A40" s="1612"/>
      <c r="B40" s="73"/>
      <c r="C40" s="537"/>
      <c r="D40" s="537"/>
      <c r="E40" s="1607"/>
      <c r="F40" s="1607"/>
      <c r="G40" s="1608"/>
    </row>
    <row r="41" spans="1:7" ht="12.75">
      <c r="A41" s="1612"/>
      <c r="B41" s="73"/>
      <c r="C41" s="537"/>
      <c r="D41" s="537"/>
      <c r="E41" s="1607"/>
      <c r="F41" s="1607"/>
      <c r="G41" s="1608"/>
    </row>
    <row r="42" spans="1:7" ht="12.75">
      <c r="A42" s="1612"/>
      <c r="B42" s="73"/>
      <c r="C42" s="537"/>
      <c r="D42" s="537"/>
      <c r="E42" s="1607"/>
      <c r="F42" s="1607"/>
      <c r="G42" s="1608"/>
    </row>
    <row r="43" spans="1:7" ht="12.75">
      <c r="A43" s="1612"/>
      <c r="B43" s="73"/>
      <c r="C43" s="537"/>
      <c r="D43" s="537"/>
      <c r="E43" s="1607"/>
      <c r="F43" s="1607"/>
      <c r="G43" s="1608"/>
    </row>
    <row r="44" spans="1:7" ht="26.25" customHeight="1">
      <c r="A44" s="1612"/>
      <c r="B44" s="73"/>
      <c r="C44" s="537"/>
      <c r="D44" s="537"/>
      <c r="E44" s="1607"/>
      <c r="F44" s="1607"/>
      <c r="G44" s="1608"/>
    </row>
    <row r="45" spans="1:7" ht="12.75">
      <c r="A45" s="1614"/>
      <c r="B45" s="74"/>
      <c r="C45" s="853"/>
      <c r="D45" s="853"/>
      <c r="E45" s="1607"/>
      <c r="F45" s="1607"/>
      <c r="G45" s="1608"/>
    </row>
    <row r="46" spans="1:7" ht="17.25" customHeight="1">
      <c r="A46" s="1615"/>
      <c r="B46" s="649"/>
      <c r="C46" s="854"/>
      <c r="D46" s="854"/>
      <c r="E46" s="1616"/>
      <c r="F46" s="1616"/>
      <c r="G46" s="1617"/>
    </row>
    <row r="47" spans="1:7" ht="13.5" customHeight="1" thickBot="1">
      <c r="A47" s="1615"/>
      <c r="B47" s="649"/>
      <c r="C47" s="854"/>
      <c r="D47" s="854"/>
      <c r="E47" s="1616"/>
      <c r="F47" s="1616"/>
      <c r="G47" s="1617"/>
    </row>
    <row r="48" spans="1:7" ht="15" customHeight="1" thickBot="1">
      <c r="A48" s="1618" t="s">
        <v>549</v>
      </c>
      <c r="B48" s="1619">
        <f>SUM(B18:B29)+B10+SUM(B12:B16)</f>
        <v>10935293</v>
      </c>
      <c r="C48" s="728">
        <f>SUM(C18:C29)+C10+SUM(C12:C16)</f>
        <v>4342883</v>
      </c>
      <c r="D48" s="1619">
        <f>SUM(D18:D29)+D10+SUM(D12:D16)</f>
        <v>15278176</v>
      </c>
      <c r="E48" s="1619">
        <f>SUM(E18:E29)+SUM(E10:E16)+SUM(E30)</f>
        <v>9786866</v>
      </c>
      <c r="F48" s="1619">
        <f>SUM(F18:F29)+SUM(F10:F16)+SUM(F30)</f>
        <v>2814958</v>
      </c>
      <c r="G48" s="1619">
        <f>SUM(G18:G29)+SUM(G10:G16)+SUM(G30)</f>
        <v>12601824</v>
      </c>
    </row>
    <row r="49" spans="1:7" ht="11.25" customHeight="1">
      <c r="A49" s="1615"/>
      <c r="B49" s="649"/>
      <c r="C49" s="854"/>
      <c r="D49" s="854"/>
      <c r="E49" s="1616"/>
      <c r="F49" s="1616"/>
      <c r="G49" s="1617"/>
    </row>
    <row r="50" spans="1:7" ht="12.75">
      <c r="A50" s="529" t="s">
        <v>550</v>
      </c>
      <c r="B50" s="73"/>
      <c r="C50" s="537"/>
      <c r="D50" s="537"/>
      <c r="E50" s="1620">
        <v>101762</v>
      </c>
      <c r="F50" s="1616"/>
      <c r="G50" s="1621">
        <f>SUM(E50:F50)</f>
        <v>101762</v>
      </c>
    </row>
    <row r="51" spans="1:7" ht="12.75">
      <c r="A51" s="529" t="s">
        <v>551</v>
      </c>
      <c r="B51" s="73"/>
      <c r="C51" s="537"/>
      <c r="D51" s="537"/>
      <c r="E51" s="1620">
        <v>729</v>
      </c>
      <c r="F51" s="1616"/>
      <c r="G51" s="1621">
        <f>SUM(E51:F51)</f>
        <v>729</v>
      </c>
    </row>
    <row r="52" spans="1:7" ht="12.75">
      <c r="A52" s="1615"/>
      <c r="B52" s="649"/>
      <c r="C52" s="854"/>
      <c r="D52" s="854"/>
      <c r="E52" s="1616"/>
      <c r="F52" s="1616"/>
      <c r="G52" s="1617"/>
    </row>
    <row r="53" spans="1:7" ht="12.75" customHeight="1" thickBot="1">
      <c r="A53" s="1615"/>
      <c r="B53" s="649"/>
      <c r="C53" s="854"/>
      <c r="D53" s="854"/>
      <c r="E53" s="1616"/>
      <c r="F53" s="1616"/>
      <c r="G53" s="1617"/>
    </row>
    <row r="54" spans="1:7" ht="15" customHeight="1" thickBot="1">
      <c r="A54" s="1622" t="s">
        <v>1898</v>
      </c>
      <c r="B54" s="1619">
        <f aca="true" t="shared" si="1" ref="B54:G54">SUM(B48:B53)</f>
        <v>10935293</v>
      </c>
      <c r="C54" s="728">
        <f t="shared" si="1"/>
        <v>4342883</v>
      </c>
      <c r="D54" s="1619">
        <f t="shared" si="1"/>
        <v>15278176</v>
      </c>
      <c r="E54" s="1619">
        <f t="shared" si="1"/>
        <v>9889357</v>
      </c>
      <c r="F54" s="1619">
        <f t="shared" si="1"/>
        <v>2814958</v>
      </c>
      <c r="G54" s="1619">
        <f t="shared" si="1"/>
        <v>12704315</v>
      </c>
    </row>
    <row r="55" spans="5:7" ht="4.5" customHeight="1">
      <c r="E55" s="879"/>
      <c r="F55" s="879"/>
      <c r="G55" s="879"/>
    </row>
    <row r="56" spans="1:2" ht="13.5" customHeight="1">
      <c r="A56" s="857"/>
      <c r="B56" s="652"/>
    </row>
    <row r="57" spans="1:2" ht="12.75" customHeight="1">
      <c r="A57" s="858"/>
      <c r="B57" s="867"/>
    </row>
    <row r="58" spans="1:2" ht="12" customHeight="1">
      <c r="A58" s="858"/>
      <c r="B58" s="703"/>
    </row>
    <row r="59" spans="1:2" ht="12" customHeight="1">
      <c r="A59" s="857"/>
      <c r="B59" s="657"/>
    </row>
    <row r="60" ht="11.25" customHeight="1"/>
    <row r="61" ht="12" customHeight="1"/>
    <row r="64" spans="1:7" s="22" customFormat="1" ht="18" customHeight="1">
      <c r="A64" s="1"/>
      <c r="B64" s="1"/>
      <c r="C64" s="1"/>
      <c r="D64" s="1"/>
      <c r="E64" s="651"/>
      <c r="F64" s="651"/>
      <c r="G64" s="651"/>
    </row>
    <row r="66" ht="15.75" customHeight="1"/>
    <row r="67" ht="9" customHeight="1"/>
    <row r="68" ht="18" customHeight="1"/>
  </sheetData>
  <mergeCells count="4">
    <mergeCell ref="A3:G3"/>
    <mergeCell ref="B4:D4"/>
    <mergeCell ref="E4:G4"/>
    <mergeCell ref="A4:A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9"/>
  </sheetPr>
  <dimension ref="A1:I99"/>
  <sheetViews>
    <sheetView showGridLines="0" tabSelected="1" zoomScale="75" zoomScaleNormal="75" workbookViewId="0" topLeftCell="B1">
      <selection activeCell="H4" sqref="H4"/>
    </sheetView>
  </sheetViews>
  <sheetFormatPr defaultColWidth="9.140625" defaultRowHeight="12.75"/>
  <cols>
    <col min="1" max="1" width="47.421875" style="1628" customWidth="1"/>
    <col min="2" max="2" width="10.57421875" style="1628" bestFit="1" customWidth="1"/>
    <col min="3" max="3" width="10.57421875" style="1628" customWidth="1"/>
    <col min="4" max="4" width="2.00390625" style="1628" customWidth="1"/>
    <col min="5" max="5" width="50.00390625" style="1628" customWidth="1"/>
    <col min="6" max="6" width="10.421875" style="1628" bestFit="1" customWidth="1"/>
    <col min="7" max="7" width="11.28125" style="1628" customWidth="1"/>
    <col min="8" max="16384" width="9.140625" style="1628" customWidth="1"/>
  </cols>
  <sheetData>
    <row r="1" spans="1:7" s="1624" customFormat="1" ht="12.75">
      <c r="A1" s="1623" t="s">
        <v>1752</v>
      </c>
      <c r="C1" s="1625"/>
      <c r="D1" s="1625"/>
      <c r="E1" s="1626" t="s">
        <v>255</v>
      </c>
      <c r="F1" s="1626"/>
      <c r="G1" s="1626"/>
    </row>
    <row r="2" spans="1:7" ht="27.75" customHeight="1">
      <c r="A2" s="1627"/>
      <c r="B2" s="1627"/>
      <c r="C2" s="1627"/>
      <c r="D2" s="1627"/>
      <c r="E2" s="1627"/>
      <c r="F2" s="1627"/>
      <c r="G2" s="1627"/>
    </row>
    <row r="3" ht="22.5" customHeight="1"/>
    <row r="4" spans="3:7" ht="13.5" thickBot="1">
      <c r="C4" s="1629" t="s">
        <v>1758</v>
      </c>
      <c r="G4" s="1629" t="s">
        <v>1758</v>
      </c>
    </row>
    <row r="5" spans="1:7" ht="16.5" customHeight="1" thickBot="1" thickTop="1">
      <c r="A5" s="1630" t="s">
        <v>256</v>
      </c>
      <c r="B5" s="1631" t="s">
        <v>257</v>
      </c>
      <c r="C5" s="1632" t="s">
        <v>258</v>
      </c>
      <c r="D5" s="1633"/>
      <c r="E5" s="1634" t="s">
        <v>259</v>
      </c>
      <c r="F5" s="1635" t="s">
        <v>257</v>
      </c>
      <c r="G5" s="1635" t="s">
        <v>258</v>
      </c>
    </row>
    <row r="6" spans="1:7" ht="13.5" thickBot="1">
      <c r="A6" s="1636"/>
      <c r="B6" s="1637" t="s">
        <v>260</v>
      </c>
      <c r="C6" s="1638"/>
      <c r="D6" s="1639"/>
      <c r="E6" s="1634"/>
      <c r="F6" s="1640" t="s">
        <v>260</v>
      </c>
      <c r="G6" s="1640"/>
    </row>
    <row r="7" spans="1:7" ht="13.5" thickBot="1">
      <c r="A7" s="1641">
        <v>1</v>
      </c>
      <c r="B7" s="1642">
        <v>3</v>
      </c>
      <c r="C7" s="1643">
        <v>4</v>
      </c>
      <c r="D7" s="1644"/>
      <c r="E7" s="1635">
        <v>1</v>
      </c>
      <c r="F7" s="1635">
        <v>3</v>
      </c>
      <c r="G7" s="1635">
        <v>4</v>
      </c>
    </row>
    <row r="8" spans="1:7" s="1646" customFormat="1" ht="12.75">
      <c r="A8" s="1645"/>
      <c r="B8" s="1645"/>
      <c r="C8" s="1645"/>
      <c r="D8" s="1644"/>
      <c r="E8" s="1645"/>
      <c r="F8" s="1645"/>
      <c r="G8" s="1645"/>
    </row>
    <row r="9" spans="1:7" ht="15" customHeight="1">
      <c r="A9" s="1646" t="s">
        <v>261</v>
      </c>
      <c r="B9" s="1647"/>
      <c r="C9" s="1648"/>
      <c r="D9" s="1649"/>
      <c r="E9" s="1646" t="s">
        <v>262</v>
      </c>
      <c r="F9" s="1650">
        <f>'[1]9a. sz. kimutatás'!F9+'[1]9b. sz. kimutatás'!F9</f>
        <v>2789562</v>
      </c>
      <c r="G9" s="1650">
        <f>'[1]9a. sz. kimutatás'!G9+'[1]9b. sz. kimutatás'!G9</f>
        <v>2789562</v>
      </c>
    </row>
    <row r="10" spans="1:7" ht="15" customHeight="1">
      <c r="A10" s="1646" t="s">
        <v>263</v>
      </c>
      <c r="B10" s="1647"/>
      <c r="C10" s="1647"/>
      <c r="D10" s="1649"/>
      <c r="E10" s="1646" t="s">
        <v>264</v>
      </c>
      <c r="F10" s="1650">
        <f>'[1]9a. sz. kimutatás'!F10+'[1]9b. sz. kimutatás'!F10</f>
        <v>48739088</v>
      </c>
      <c r="G10" s="1650">
        <f>'[1]9a. sz. kimutatás'!G10+'[1]9b. sz. kimutatás'!G10</f>
        <v>49215256</v>
      </c>
    </row>
    <row r="11" spans="1:7" ht="15" customHeight="1" thickBot="1">
      <c r="A11" s="1651" t="s">
        <v>265</v>
      </c>
      <c r="B11" s="1650">
        <f>'[1]9a. sz. kimutatás'!B11+'[1]9b. sz. kimutatás'!B11</f>
        <v>8993</v>
      </c>
      <c r="C11" s="1650">
        <f>'[1]9a. sz. kimutatás'!C11+'[1]9b. sz. kimutatás'!C11</f>
        <v>3419</v>
      </c>
      <c r="D11" s="1649"/>
      <c r="E11" s="1646" t="s">
        <v>266</v>
      </c>
      <c r="F11" s="1650">
        <f>'[1]9a. sz. kimutatás'!F11+'[1]9b. sz. kimutatás'!F11</f>
        <v>519877</v>
      </c>
      <c r="G11" s="1650">
        <f>'[1]9a. sz. kimutatás'!G11+'[1]9b. sz. kimutatás'!G11</f>
        <v>172640</v>
      </c>
    </row>
    <row r="12" spans="1:7" ht="15" customHeight="1" thickBot="1">
      <c r="A12" s="1651" t="s">
        <v>267</v>
      </c>
      <c r="B12" s="1650">
        <f>'[1]9a. sz. kimutatás'!B12+'[1]9b. sz. kimutatás'!B12</f>
        <v>52698</v>
      </c>
      <c r="C12" s="1650">
        <f>'[1]9a. sz. kimutatás'!C12+'[1]9b. sz. kimutatás'!C12</f>
        <v>134560</v>
      </c>
      <c r="D12" s="1649"/>
      <c r="E12" s="1652" t="s">
        <v>268</v>
      </c>
      <c r="F12" s="1653">
        <f>'[1]9a. sz. kimutatás'!F12+'[1]9b. sz. kimutatás'!F12</f>
        <v>52048527</v>
      </c>
      <c r="G12" s="1653">
        <f>'[1]9a. sz. kimutatás'!G12+'[1]9b. sz. kimutatás'!G12</f>
        <v>52177458</v>
      </c>
    </row>
    <row r="13" spans="1:7" ht="15" customHeight="1">
      <c r="A13" s="1654" t="s">
        <v>269</v>
      </c>
      <c r="B13" s="1650"/>
      <c r="C13" s="1650"/>
      <c r="D13" s="1649"/>
      <c r="E13" s="1655"/>
      <c r="F13" s="1650"/>
      <c r="G13" s="1650"/>
    </row>
    <row r="14" spans="1:7" ht="15" customHeight="1">
      <c r="A14" s="1656" t="s">
        <v>270</v>
      </c>
      <c r="B14" s="1650"/>
      <c r="C14" s="1650"/>
      <c r="D14" s="1649"/>
      <c r="E14" s="1657" t="s">
        <v>271</v>
      </c>
      <c r="F14" s="1650">
        <f>'[1]9a. sz. kimutatás'!F14+'[1]9b. sz. kimutatás'!F14</f>
        <v>1038814</v>
      </c>
      <c r="G14" s="1650">
        <f>'[1]9a. sz. kimutatás'!G14+'[1]9b. sz. kimutatás'!G14</f>
        <v>1894175</v>
      </c>
    </row>
    <row r="15" spans="1:7" ht="15" customHeight="1">
      <c r="A15" s="1658" t="s">
        <v>272</v>
      </c>
      <c r="B15" s="1659">
        <f>'[1]9a. sz. kimutatás'!B15+'[1]9b. sz. kimutatás'!B15</f>
        <v>61691</v>
      </c>
      <c r="C15" s="1659">
        <f>'[1]9a. sz. kimutatás'!C15+'[1]9b. sz. kimutatás'!C15</f>
        <v>137979</v>
      </c>
      <c r="D15" s="1649"/>
      <c r="E15" s="1657" t="s">
        <v>273</v>
      </c>
      <c r="F15" s="1650">
        <f>'[1]9a. sz. kimutatás'!F15+'[1]9b. sz. kimutatás'!F15</f>
        <v>1038814</v>
      </c>
      <c r="G15" s="1650">
        <f>'[1]9a. sz. kimutatás'!G15+'[1]9b. sz. kimutatás'!G15</f>
        <v>1894175</v>
      </c>
    </row>
    <row r="16" spans="1:7" ht="15" customHeight="1">
      <c r="A16" s="1660"/>
      <c r="B16" s="1650"/>
      <c r="C16" s="1650"/>
      <c r="D16" s="1649"/>
      <c r="E16" s="1657" t="s">
        <v>274</v>
      </c>
      <c r="F16" s="1650"/>
      <c r="G16" s="1650"/>
    </row>
    <row r="17" spans="1:7" ht="15" customHeight="1">
      <c r="A17" s="1651" t="s">
        <v>275</v>
      </c>
      <c r="B17" s="1650">
        <f>'[1]9a. sz. kimutatás'!B17+'[1]9b. sz. kimutatás'!B17</f>
        <v>44052080</v>
      </c>
      <c r="C17" s="1650">
        <f>'[1]9a. sz. kimutatás'!C17+'[1]9b. sz. kimutatás'!C17</f>
        <v>43972495</v>
      </c>
      <c r="D17" s="1649"/>
      <c r="E17" s="1646" t="s">
        <v>276</v>
      </c>
      <c r="F17" s="1650">
        <f>'[1]9a. sz. kimutatás'!F17+'[1]9b. sz. kimutatás'!F17</f>
        <v>332977</v>
      </c>
      <c r="G17" s="1650">
        <f>'[1]9a. sz. kimutatás'!G17+'[1]9b. sz. kimutatás'!G17</f>
        <v>380141</v>
      </c>
    </row>
    <row r="18" spans="1:7" ht="15" customHeight="1">
      <c r="A18" s="1654" t="s">
        <v>277</v>
      </c>
      <c r="B18" s="1650">
        <f>'[1]9a. sz. kimutatás'!B18+'[1]9b. sz. kimutatás'!B18</f>
        <v>673023</v>
      </c>
      <c r="C18" s="1650">
        <f>'[1]9a. sz. kimutatás'!C18+'[1]9b. sz. kimutatás'!C18</f>
        <v>750492</v>
      </c>
      <c r="D18" s="1649"/>
      <c r="E18" s="1646" t="s">
        <v>278</v>
      </c>
      <c r="F18" s="1650"/>
      <c r="G18" s="1650"/>
    </row>
    <row r="19" spans="1:7" ht="15" customHeight="1">
      <c r="A19" s="1654" t="s">
        <v>279</v>
      </c>
      <c r="B19" s="1650">
        <f>'[1]9a. sz. kimutatás'!B19+'[1]9b. sz. kimutatás'!B19</f>
        <v>70560</v>
      </c>
      <c r="C19" s="1650">
        <f>'[1]9a. sz. kimutatás'!C19+'[1]9b. sz. kimutatás'!C19</f>
        <v>166000</v>
      </c>
      <c r="D19" s="1649"/>
      <c r="E19" s="1646" t="s">
        <v>280</v>
      </c>
      <c r="F19" s="1650"/>
      <c r="G19" s="1650"/>
    </row>
    <row r="20" spans="1:7" ht="15" customHeight="1">
      <c r="A20" s="1654" t="s">
        <v>281</v>
      </c>
      <c r="B20" s="1650"/>
      <c r="C20" s="1650"/>
      <c r="D20" s="1661"/>
      <c r="E20" s="1646" t="s">
        <v>282</v>
      </c>
      <c r="F20" s="1650"/>
      <c r="G20" s="1650"/>
    </row>
    <row r="21" spans="1:7" ht="15" customHeight="1">
      <c r="A21" s="1654" t="s">
        <v>283</v>
      </c>
      <c r="B21" s="1650">
        <f>'[1]9a. sz. kimutatás'!B21+'[1]9b. sz. kimutatás'!B21</f>
        <v>468367</v>
      </c>
      <c r="C21" s="1650">
        <f>'[1]9a. sz. kimutatás'!C21+'[1]9b. sz. kimutatás'!C21</f>
        <v>598514</v>
      </c>
      <c r="D21" s="1661"/>
      <c r="E21" s="1662" t="s">
        <v>284</v>
      </c>
      <c r="F21" s="1663">
        <f>'[1]9a. sz. kimutatás'!F21+'[1]9b. sz. kimutatás'!F21</f>
        <v>1371791</v>
      </c>
      <c r="G21" s="1663">
        <f>'[1]9a. sz. kimutatás'!G21+'[1]9b. sz. kimutatás'!G21</f>
        <v>2274316</v>
      </c>
    </row>
    <row r="22" spans="1:7" ht="15" customHeight="1">
      <c r="A22" s="1654" t="s">
        <v>285</v>
      </c>
      <c r="B22" s="1650">
        <f>'[1]9a. sz. kimutatás'!B22+'[1]9b. sz. kimutatás'!B22</f>
        <v>146</v>
      </c>
      <c r="C22" s="1650">
        <f>'[1]9a. sz. kimutatás'!C22+'[1]9b. sz. kimutatás'!C22</f>
        <v>130</v>
      </c>
      <c r="D22" s="1661"/>
      <c r="E22" s="1662"/>
      <c r="F22" s="1663"/>
      <c r="G22" s="1663"/>
    </row>
    <row r="23" spans="1:7" ht="15" customHeight="1">
      <c r="A23" s="1654" t="s">
        <v>286</v>
      </c>
      <c r="B23" s="1650">
        <f>'[1]9a. sz. kimutatás'!B23+'[1]9b. sz. kimutatás'!B23</f>
        <v>326755</v>
      </c>
      <c r="C23" s="1650"/>
      <c r="D23" s="1661"/>
      <c r="E23" s="1664"/>
      <c r="F23" s="1665"/>
      <c r="G23" s="1665"/>
    </row>
    <row r="24" spans="1:7" ht="15" customHeight="1">
      <c r="A24" s="1658" t="s">
        <v>287</v>
      </c>
      <c r="B24" s="1659">
        <f>'[1]9a. sz. kimutatás'!B24+'[1]9b. sz. kimutatás'!B24</f>
        <v>45590931</v>
      </c>
      <c r="C24" s="1659">
        <f>'[1]9a. sz. kimutatás'!C24+'[1]9b. sz. kimutatás'!C24</f>
        <v>45487631</v>
      </c>
      <c r="D24" s="1661"/>
      <c r="E24" s="1657" t="s">
        <v>288</v>
      </c>
      <c r="F24" s="1650">
        <f>'[1]9a. sz. kimutatás'!F24+'[1]9b. sz. kimutatás'!F24</f>
        <v>30264</v>
      </c>
      <c r="G24" s="1650">
        <f>'[1]9a. sz. kimutatás'!G24+'[1]9b. sz. kimutatás'!G24</f>
        <v>24724</v>
      </c>
    </row>
    <row r="25" spans="1:7" ht="15" customHeight="1">
      <c r="A25" s="1660"/>
      <c r="B25" s="1650"/>
      <c r="C25" s="1650"/>
      <c r="D25" s="1661"/>
      <c r="E25" s="1657" t="s">
        <v>289</v>
      </c>
      <c r="F25" s="1650">
        <f>'[1]9a. sz. kimutatás'!F25+'[1]9b. sz. kimutatás'!F25</f>
        <v>30264</v>
      </c>
      <c r="G25" s="1650">
        <f>'[1]9a. sz. kimutatás'!G25+'[1]9b. sz. kimutatás'!G25</f>
        <v>24724</v>
      </c>
    </row>
    <row r="26" spans="1:7" ht="15" customHeight="1">
      <c r="A26" s="1651" t="s">
        <v>290</v>
      </c>
      <c r="B26" s="1650">
        <f>'[1]9a. sz. kimutatás'!B26+'[1]9b. sz. kimutatás'!B26</f>
        <v>1706588</v>
      </c>
      <c r="C26" s="1650">
        <f>'[1]9a. sz. kimutatás'!C26+'[1]9b. sz. kimutatás'!C26</f>
        <v>1520917</v>
      </c>
      <c r="D26" s="1649"/>
      <c r="E26" s="1657" t="s">
        <v>291</v>
      </c>
      <c r="F26" s="1650"/>
      <c r="G26" s="1650"/>
    </row>
    <row r="27" spans="1:7" ht="15" customHeight="1">
      <c r="A27" s="1651" t="s">
        <v>292</v>
      </c>
      <c r="B27" s="1650">
        <f>'[1]9a. sz. kimutatás'!B27+'[1]9b. sz. kimutatás'!B27</f>
        <v>325044</v>
      </c>
      <c r="C27" s="1650">
        <f>'[1]9a. sz. kimutatás'!C27+'[1]9b. sz. kimutatás'!C27</f>
        <v>324253</v>
      </c>
      <c r="D27" s="1649"/>
      <c r="E27" s="1657" t="s">
        <v>293</v>
      </c>
      <c r="F27" s="1650"/>
      <c r="G27" s="1650"/>
    </row>
    <row r="28" spans="1:7" ht="15" customHeight="1">
      <c r="A28" s="1651" t="s">
        <v>294</v>
      </c>
      <c r="B28" s="1650">
        <f>'[1]9a. sz. kimutatás'!B28+'[1]9b. sz. kimutatás'!B28</f>
        <v>118826</v>
      </c>
      <c r="C28" s="1650">
        <f>'[1]9a. sz. kimutatás'!C28+'[1]9b. sz. kimutatás'!C28</f>
        <v>113218</v>
      </c>
      <c r="D28" s="1649"/>
      <c r="E28" s="1657" t="s">
        <v>295</v>
      </c>
      <c r="F28" s="1650"/>
      <c r="G28" s="1650"/>
    </row>
    <row r="29" spans="1:7" ht="15" customHeight="1">
      <c r="A29" s="1651" t="s">
        <v>296</v>
      </c>
      <c r="B29" s="1650"/>
      <c r="C29" s="1650"/>
      <c r="D29" s="1649"/>
      <c r="E29" s="1657" t="s">
        <v>297</v>
      </c>
      <c r="F29" s="1650"/>
      <c r="G29" s="1650"/>
    </row>
    <row r="30" spans="1:7" ht="15" customHeight="1">
      <c r="A30" s="1651" t="s">
        <v>298</v>
      </c>
      <c r="B30" s="1650">
        <f>'[1]9a. sz. kimutatás'!B30+'[1]9b. sz. kimutatás'!B30</f>
        <v>337390</v>
      </c>
      <c r="C30" s="1650">
        <f>'[1]9a. sz. kimutatás'!C30+'[1]9b. sz. kimutatás'!C30</f>
        <v>382865</v>
      </c>
      <c r="D30" s="1649"/>
      <c r="E30" s="1666" t="s">
        <v>299</v>
      </c>
      <c r="F30" s="1659">
        <f>'[1]9a. sz. kimutatás'!F30+'[1]9b. sz. kimutatás'!F30</f>
        <v>30264</v>
      </c>
      <c r="G30" s="1659">
        <f>'[1]9a. sz. kimutatás'!G30+'[1]9b. sz. kimutatás'!G30</f>
        <v>24724</v>
      </c>
    </row>
    <row r="31" spans="1:7" ht="15" customHeight="1" thickBot="1">
      <c r="A31" s="1651" t="s">
        <v>300</v>
      </c>
      <c r="B31" s="1650"/>
      <c r="C31" s="1650"/>
      <c r="D31" s="1649"/>
      <c r="E31" s="1667"/>
      <c r="F31" s="1650"/>
      <c r="G31" s="1650"/>
    </row>
    <row r="32" spans="1:7" ht="15" customHeight="1" thickBot="1">
      <c r="A32" s="1658" t="s">
        <v>301</v>
      </c>
      <c r="B32" s="1659">
        <f>'[1]9a. sz. kimutatás'!B32+'[1]9b. sz. kimutatás'!B32</f>
        <v>2487848</v>
      </c>
      <c r="C32" s="1659">
        <f>'[1]9a. sz. kimutatás'!C32+'[1]9b. sz. kimutatás'!C32</f>
        <v>2341253</v>
      </c>
      <c r="D32" s="1649"/>
      <c r="E32" s="1652" t="s">
        <v>302</v>
      </c>
      <c r="F32" s="1653">
        <f>'[1]9a. sz. kimutatás'!F32+'[1]9b. sz. kimutatás'!F32</f>
        <v>1402055</v>
      </c>
      <c r="G32" s="1653">
        <f>'[1]9a. sz. kimutatás'!G32+'[1]9b. sz. kimutatás'!G32</f>
        <v>2299040</v>
      </c>
    </row>
    <row r="33" spans="1:7" ht="15" customHeight="1">
      <c r="A33" s="1668"/>
      <c r="B33" s="1650"/>
      <c r="C33" s="1650"/>
      <c r="D33" s="1649"/>
      <c r="E33" s="1646"/>
      <c r="F33" s="1650"/>
      <c r="G33" s="1650"/>
    </row>
    <row r="34" spans="1:7" ht="15" customHeight="1">
      <c r="A34" s="1628" t="s">
        <v>303</v>
      </c>
      <c r="B34" s="1650">
        <f>'[1]9a. sz. kimutatás'!B34+'[1]9b. sz. kimutatás'!B34</f>
        <v>5255982</v>
      </c>
      <c r="C34" s="1650">
        <f>'[1]9a. sz. kimutatás'!C34+'[1]9b. sz. kimutatás'!C34</f>
        <v>5507946</v>
      </c>
      <c r="D34" s="1649"/>
      <c r="E34" s="1646" t="s">
        <v>304</v>
      </c>
      <c r="F34" s="1650">
        <f>'[1]9a. sz. kimutatás'!F34+'[1]9b. sz. kimutatás'!F34</f>
        <v>3157</v>
      </c>
      <c r="G34" s="1650"/>
    </row>
    <row r="35" spans="1:7" ht="15" customHeight="1">
      <c r="A35" s="1669" t="s">
        <v>305</v>
      </c>
      <c r="B35" s="1650"/>
      <c r="C35" s="1650"/>
      <c r="D35" s="1661"/>
      <c r="E35" s="1657" t="s">
        <v>306</v>
      </c>
      <c r="F35" s="1650">
        <f>'[1]9a. sz. kimutatás'!F35+'[1]9b. sz. kimutatás'!F35</f>
        <v>360000</v>
      </c>
      <c r="G35" s="1650"/>
    </row>
    <row r="36" spans="1:7" ht="15" customHeight="1">
      <c r="A36" s="1654" t="s">
        <v>307</v>
      </c>
      <c r="B36" s="1650">
        <f>'[1]9a. sz. kimutatás'!B36+'[1]9b. sz. kimutatás'!B36</f>
        <v>193122</v>
      </c>
      <c r="C36" s="1650">
        <f>'[1]9a. sz. kimutatás'!C36+'[1]9b. sz. kimutatás'!C36</f>
        <v>172640</v>
      </c>
      <c r="D36" s="1661"/>
      <c r="E36" s="1657" t="s">
        <v>308</v>
      </c>
      <c r="F36" s="1650">
        <v>698300</v>
      </c>
      <c r="G36" s="1650">
        <v>888119</v>
      </c>
    </row>
    <row r="37" spans="1:7" ht="15" customHeight="1">
      <c r="A37" s="1654" t="s">
        <v>309</v>
      </c>
      <c r="B37" s="1650"/>
      <c r="C37" s="1650"/>
      <c r="D37" s="1649"/>
      <c r="E37" s="1657" t="s">
        <v>310</v>
      </c>
      <c r="F37" s="1650">
        <f>'[1]9a. sz. kimutatás'!F37+'[1]9b. sz. kimutatás'!F39</f>
        <v>1550</v>
      </c>
      <c r="G37" s="1650">
        <f>'[1]9a. sz. kimutatás'!G37+'[1]9b. sz. kimutatás'!G39</f>
        <v>988</v>
      </c>
    </row>
    <row r="38" spans="1:7" ht="7.5" customHeight="1">
      <c r="A38" s="1654"/>
      <c r="B38" s="1670"/>
      <c r="C38" s="1670"/>
      <c r="D38" s="1649"/>
      <c r="E38" s="1657"/>
      <c r="F38" s="1650"/>
      <c r="G38" s="1650"/>
    </row>
    <row r="39" spans="1:7" ht="27" customHeight="1">
      <c r="A39" s="1671" t="s">
        <v>311</v>
      </c>
      <c r="B39" s="1672">
        <f>SUM(B34:B37)</f>
        <v>5449104</v>
      </c>
      <c r="C39" s="1672">
        <f>SUM(C34:C37)</f>
        <v>5680586</v>
      </c>
      <c r="D39" s="1649"/>
      <c r="E39" s="1657"/>
      <c r="F39" s="1650"/>
      <c r="G39" s="1650"/>
    </row>
    <row r="40" spans="1:7" ht="8.25" customHeight="1" thickBot="1">
      <c r="A40" s="1654"/>
      <c r="B40" s="1673"/>
      <c r="C40" s="1673"/>
      <c r="D40" s="1649"/>
      <c r="E40" s="1657"/>
      <c r="F40" s="1650"/>
      <c r="G40" s="1650"/>
    </row>
    <row r="41" spans="1:7" s="1646" customFormat="1" ht="15" customHeight="1" thickBot="1">
      <c r="A41" s="1674" t="s">
        <v>312</v>
      </c>
      <c r="B41" s="1653">
        <f>'[1]9a. sz. kimutatás'!B41+'[1]9b. sz. kimutatás'!B41</f>
        <v>53589574</v>
      </c>
      <c r="C41" s="1653">
        <f>'[1]9a. sz. kimutatás'!C41+'[1]9b. sz. kimutatás'!C41</f>
        <v>53647449</v>
      </c>
      <c r="D41" s="1649"/>
      <c r="E41" s="1666" t="s">
        <v>313</v>
      </c>
      <c r="F41" s="1659">
        <f>'[1]9a. sz. kimutatás'!F41+'[1]9b. sz. kimutatás'!F43</f>
        <v>1063007</v>
      </c>
      <c r="G41" s="1659">
        <f>'[1]9a. sz. kimutatás'!G41+'[1]9b. sz. kimutatás'!G43</f>
        <v>889107</v>
      </c>
    </row>
    <row r="42" spans="1:7" ht="15" customHeight="1">
      <c r="A42" s="1668"/>
      <c r="B42" s="1650"/>
      <c r="C42" s="1650"/>
      <c r="D42" s="1649"/>
      <c r="E42" s="1664"/>
      <c r="F42" s="1650"/>
      <c r="G42" s="1650"/>
    </row>
    <row r="43" spans="1:7" ht="15" customHeight="1">
      <c r="A43" s="1651" t="s">
        <v>314</v>
      </c>
      <c r="B43" s="1650">
        <f>'[1]9a. sz. kimutatás'!B43+'[1]9b. sz. kimutatás'!B43</f>
        <v>29281</v>
      </c>
      <c r="C43" s="1650">
        <f>'[1]9a. sz. kimutatás'!C43+'[1]9b. sz. kimutatás'!C43</f>
        <v>30826</v>
      </c>
      <c r="D43" s="1649"/>
      <c r="E43" s="1657" t="s">
        <v>315</v>
      </c>
      <c r="F43" s="1650"/>
      <c r="G43" s="1650"/>
    </row>
    <row r="44" spans="1:7" ht="15" customHeight="1">
      <c r="A44" s="1654" t="s">
        <v>316</v>
      </c>
      <c r="B44" s="1650"/>
      <c r="C44" s="1650"/>
      <c r="D44" s="1649"/>
      <c r="E44" s="1657" t="s">
        <v>317</v>
      </c>
      <c r="F44" s="1650"/>
      <c r="G44" s="1650"/>
    </row>
    <row r="45" spans="1:7" ht="15" customHeight="1">
      <c r="A45" s="1651" t="s">
        <v>318</v>
      </c>
      <c r="B45" s="1650"/>
      <c r="C45" s="1650"/>
      <c r="D45" s="1649"/>
      <c r="E45" s="1657" t="s">
        <v>319</v>
      </c>
      <c r="F45" s="1650">
        <f>'[1]9a. sz. kimutatás'!F45+'[1]9b. sz. kimutatás'!F47</f>
        <v>711032</v>
      </c>
      <c r="G45" s="1650">
        <f>'[1]9a. sz. kimutatás'!G45+'[1]9b. sz. kimutatás'!G47</f>
        <v>212663</v>
      </c>
    </row>
    <row r="46" spans="1:7" ht="15" customHeight="1">
      <c r="A46" s="1654" t="s">
        <v>320</v>
      </c>
      <c r="B46" s="1650">
        <f>'[1]9a. sz. kimutatás'!B46+'[1]9b. sz. kimutatás'!B46</f>
        <v>4182</v>
      </c>
      <c r="C46" s="1650">
        <f>'[1]9a. sz. kimutatás'!C46+'[1]9b. sz. kimutatás'!C46</f>
        <v>3875</v>
      </c>
      <c r="D46" s="1649"/>
      <c r="E46" s="1657" t="s">
        <v>321</v>
      </c>
      <c r="F46" s="1650">
        <f>'[1]9a. sz. kimutatás'!F46+'[1]9b. sz. kimutatás'!F48</f>
        <v>165197</v>
      </c>
      <c r="G46" s="1650">
        <f>'[1]9a. sz. kimutatás'!G46+'[1]9b. sz. kimutatás'!G48</f>
        <v>180563</v>
      </c>
    </row>
    <row r="47" spans="1:7" ht="15" customHeight="1">
      <c r="A47" s="1669" t="s">
        <v>322</v>
      </c>
      <c r="B47" s="1650">
        <f>'[1]9a. sz. kimutatás'!B47+'[1]9b. sz. kimutatás'!B47</f>
        <v>756</v>
      </c>
      <c r="C47" s="1650">
        <f>'[1]9a. sz. kimutatás'!C47+'[1]9b. sz. kimutatás'!C47</f>
        <v>641</v>
      </c>
      <c r="D47" s="1649"/>
      <c r="E47" s="1657" t="s">
        <v>323</v>
      </c>
      <c r="F47" s="1650">
        <f>'[1]9a. sz. kimutatás'!F47+'[1]9b. sz. kimutatás'!F49</f>
        <v>545835</v>
      </c>
      <c r="G47" s="1650">
        <f>'[1]9a. sz. kimutatás'!G47+'[1]9b. sz. kimutatás'!G49</f>
        <v>32100</v>
      </c>
    </row>
    <row r="48" spans="1:7" ht="15" customHeight="1">
      <c r="A48" s="1654" t="s">
        <v>324</v>
      </c>
      <c r="B48" s="1650"/>
      <c r="C48" s="1650"/>
      <c r="D48" s="1661"/>
      <c r="E48" s="1657" t="s">
        <v>325</v>
      </c>
      <c r="F48" s="1650">
        <f>'[1]9a. sz. kimutatás'!F48+'[1]9b. sz. kimutatás'!F50</f>
        <v>467637</v>
      </c>
      <c r="G48" s="1650">
        <f>'[1]9a. sz. kimutatás'!G48+'[1]9b. sz. kimutatás'!G50</f>
        <v>874498</v>
      </c>
    </row>
    <row r="49" spans="1:7" ht="15" customHeight="1">
      <c r="A49" s="1658" t="s">
        <v>326</v>
      </c>
      <c r="B49" s="1659">
        <f>'[1]9a. sz. kimutatás'!B49+'[1]9b. sz. kimutatás'!B49</f>
        <v>34219</v>
      </c>
      <c r="C49" s="1659">
        <f>'[1]9a. sz. kimutatás'!C49+'[1]9b. sz. kimutatás'!C49</f>
        <v>35342</v>
      </c>
      <c r="D49" s="1661"/>
      <c r="E49" s="1657" t="s">
        <v>327</v>
      </c>
      <c r="F49" s="1650"/>
      <c r="G49" s="1650"/>
    </row>
    <row r="50" spans="1:7" ht="15" customHeight="1">
      <c r="A50" s="1660"/>
      <c r="B50" s="1650"/>
      <c r="C50" s="1650"/>
      <c r="D50" s="1649"/>
      <c r="E50" s="1657" t="s">
        <v>328</v>
      </c>
      <c r="F50" s="1650"/>
      <c r="G50" s="1650"/>
    </row>
    <row r="51" spans="1:7" ht="15" customHeight="1">
      <c r="A51" s="1654" t="s">
        <v>329</v>
      </c>
      <c r="B51" s="1650">
        <f>'[1]9a. sz. kimutatás'!B51+'[1]9b. sz. kimutatás'!B51</f>
        <v>321410</v>
      </c>
      <c r="C51" s="1650">
        <f>'[1]9a. sz. kimutatás'!C51+'[1]9b. sz. kimutatás'!C51</f>
        <v>37721</v>
      </c>
      <c r="D51" s="1649"/>
      <c r="E51" s="1657" t="s">
        <v>330</v>
      </c>
      <c r="F51" s="1650"/>
      <c r="G51" s="1650"/>
    </row>
    <row r="52" spans="1:7" ht="15" customHeight="1">
      <c r="A52" s="1651" t="s">
        <v>331</v>
      </c>
      <c r="B52" s="1650">
        <f>'[1]9a. sz. kimutatás'!B52+'[1]9b. sz. kimutatás'!B52</f>
        <v>231159</v>
      </c>
      <c r="C52" s="1650">
        <f>'[1]9a. sz. kimutatás'!C52+'[1]9b. sz. kimutatás'!C52</f>
        <v>331120</v>
      </c>
      <c r="D52" s="1649"/>
      <c r="E52" s="1675" t="s">
        <v>332</v>
      </c>
      <c r="F52" s="1650"/>
      <c r="G52" s="1650">
        <f>'[1]9a. sz. kimutatás'!G52+'[1]9b. sz. kimutatás'!G54</f>
        <v>307687</v>
      </c>
    </row>
    <row r="53" spans="1:7" ht="15" customHeight="1">
      <c r="A53" s="1651" t="s">
        <v>333</v>
      </c>
      <c r="B53" s="1650"/>
      <c r="C53" s="1650"/>
      <c r="D53" s="1649"/>
      <c r="E53" s="1675" t="s">
        <v>334</v>
      </c>
      <c r="F53" s="1650"/>
      <c r="G53" s="1650">
        <f>'[1]9a. sz. kimutatás'!G53+'[1]9b. sz. kimutatás'!G55</f>
        <v>33321</v>
      </c>
    </row>
    <row r="54" spans="1:9" ht="15" customHeight="1">
      <c r="A54" s="1654" t="s">
        <v>335</v>
      </c>
      <c r="B54" s="1650">
        <f>'[1]9a. sz. kimutatás'!B54+'[1]9b. sz. kimutatás'!B54</f>
        <v>113841</v>
      </c>
      <c r="C54" s="1650">
        <f>'[1]9a. sz. kimutatás'!C54+'[1]9b. sz. kimutatás'!C54</f>
        <v>102094</v>
      </c>
      <c r="D54" s="1661"/>
      <c r="E54" s="1657" t="s">
        <v>336</v>
      </c>
      <c r="F54" s="1650"/>
      <c r="G54" s="1650"/>
      <c r="I54" s="1676"/>
    </row>
    <row r="55" spans="1:7" ht="15" customHeight="1">
      <c r="A55" s="1654" t="s">
        <v>337</v>
      </c>
      <c r="B55" s="1650">
        <f>'[1]9a. sz. kimutatás'!B55+'[1]9b. sz. kimutatás'!B55</f>
        <v>25248</v>
      </c>
      <c r="C55" s="1650">
        <f>'[1]9a. sz. kimutatás'!C55+'[1]9b. sz. kimutatás'!C55</f>
        <v>25244</v>
      </c>
      <c r="D55" s="1661"/>
      <c r="E55" s="1657" t="s">
        <v>338</v>
      </c>
      <c r="F55" s="1650"/>
      <c r="G55" s="1650">
        <f>'[1]9a. sz. kimutatás'!G55+'[1]9b. sz. kimutatás'!G57</f>
        <v>3157</v>
      </c>
    </row>
    <row r="56" spans="1:9" ht="15" customHeight="1">
      <c r="A56" s="1654" t="s">
        <v>339</v>
      </c>
      <c r="B56" s="1650"/>
      <c r="C56" s="1650"/>
      <c r="D56" s="1661"/>
      <c r="E56" s="1657" t="s">
        <v>340</v>
      </c>
      <c r="F56" s="1650"/>
      <c r="G56" s="1650">
        <f>'[1]9a. sz. kimutatás'!G56+'[1]9b. sz. kimutatás'!G58</f>
        <v>360000</v>
      </c>
      <c r="I56" s="1676"/>
    </row>
    <row r="57" spans="1:7" ht="15" customHeight="1">
      <c r="A57" s="1658" t="s">
        <v>341</v>
      </c>
      <c r="B57" s="1659">
        <f>'[1]9a. sz. kimutatás'!B57+'[1]9b. sz. kimutatás'!B57</f>
        <v>666410</v>
      </c>
      <c r="C57" s="1659">
        <f>'[1]9a. sz. kimutatás'!C57+'[1]9b. sz. kimutatás'!C57</f>
        <v>470935</v>
      </c>
      <c r="D57" s="1661"/>
      <c r="E57" s="1657" t="s">
        <v>342</v>
      </c>
      <c r="F57" s="1650"/>
      <c r="G57" s="1650"/>
    </row>
    <row r="58" spans="1:7" ht="15" customHeight="1">
      <c r="A58" s="1660"/>
      <c r="B58" s="1650"/>
      <c r="C58" s="1650"/>
      <c r="D58" s="1661"/>
      <c r="E58" s="1657" t="s">
        <v>343</v>
      </c>
      <c r="F58" s="1650">
        <f>'[1]9a. sz. kimutatás'!F58+'[1]9b. sz. kimutatás'!F60</f>
        <v>140700</v>
      </c>
      <c r="G58" s="1650">
        <f>'[1]9a. sz. kimutatás'!G58+'[1]9b. sz. kimutatás'!G60</f>
        <v>127700</v>
      </c>
    </row>
    <row r="59" spans="1:7" ht="15" customHeight="1">
      <c r="A59" s="1651" t="s">
        <v>344</v>
      </c>
      <c r="B59" s="1650"/>
      <c r="C59" s="1650"/>
      <c r="D59" s="1649"/>
      <c r="E59" s="1657" t="s">
        <v>345</v>
      </c>
      <c r="F59" s="1650"/>
      <c r="G59" s="1650"/>
    </row>
    <row r="60" spans="1:7" ht="15" customHeight="1">
      <c r="A60" s="1654" t="s">
        <v>346</v>
      </c>
      <c r="B60" s="1650"/>
      <c r="C60" s="1650"/>
      <c r="D60" s="1649"/>
      <c r="E60" s="1657" t="s">
        <v>347</v>
      </c>
      <c r="F60" s="1650">
        <f>'[1]9a. sz. kimutatás'!F60+'[1]9b. sz. kimutatás'!F62</f>
        <v>14255</v>
      </c>
      <c r="G60" s="1650">
        <f>'[1]9a. sz. kimutatás'!G60+'[1]9b. sz. kimutatás'!G62</f>
        <v>540</v>
      </c>
    </row>
    <row r="61" spans="1:7" ht="15" customHeight="1">
      <c r="A61" s="1658" t="s">
        <v>348</v>
      </c>
      <c r="B61" s="1677"/>
      <c r="C61" s="1677"/>
      <c r="D61" s="1649"/>
      <c r="E61" s="1657" t="s">
        <v>349</v>
      </c>
      <c r="F61" s="1650">
        <f>'[1]9a. sz. kimutatás'!F61+'[1]9b. sz. kimutatás'!F63</f>
        <v>312682</v>
      </c>
      <c r="G61" s="1650">
        <f>'[1]9a. sz. kimutatás'!G61+'[1]9b. sz. kimutatás'!G63</f>
        <v>9015</v>
      </c>
    </row>
    <row r="62" spans="1:7" ht="15" customHeight="1">
      <c r="A62" s="1660"/>
      <c r="B62" s="1650"/>
      <c r="C62" s="1650"/>
      <c r="D62" s="1649"/>
      <c r="E62" s="1657" t="s">
        <v>350</v>
      </c>
      <c r="F62" s="1650"/>
      <c r="G62" s="1650">
        <f>'[1]9a. sz. kimutatás'!G62+'[1]9b. sz. kimutatás'!G64</f>
        <v>33078</v>
      </c>
    </row>
    <row r="63" spans="1:7" ht="15" customHeight="1">
      <c r="A63" s="1651" t="s">
        <v>351</v>
      </c>
      <c r="B63" s="1650">
        <f>'[1]9a. sz. kimutatás'!B63+'[1]9b. sz. kimutatás'!B63</f>
        <v>1819</v>
      </c>
      <c r="C63" s="1650">
        <f>'[1]9a. sz. kimutatás'!C63+'[1]9b. sz. kimutatás'!C63</f>
        <v>1688</v>
      </c>
      <c r="D63" s="1649"/>
      <c r="E63" s="1666" t="s">
        <v>352</v>
      </c>
      <c r="F63" s="1659">
        <f>'[1]9a. sz. kimutatás'!F63+'[1]9b. sz. kimutatás'!F65</f>
        <v>1178669</v>
      </c>
      <c r="G63" s="1659">
        <f>'[1]9a. sz. kimutatás'!G63+'[1]9b. sz. kimutatás'!G65</f>
        <v>1087161</v>
      </c>
    </row>
    <row r="64" spans="1:7" ht="15" customHeight="1">
      <c r="A64" s="1651" t="s">
        <v>353</v>
      </c>
      <c r="B64" s="1650">
        <f>'[1]9a. sz. kimutatás'!B64+'[1]9b. sz. kimutatás'!B64</f>
        <v>1140644</v>
      </c>
      <c r="C64" s="1650">
        <f>'[1]9a. sz. kimutatás'!C64+'[1]9b. sz. kimutatás'!C64</f>
        <v>2384773</v>
      </c>
      <c r="D64" s="1649"/>
      <c r="F64" s="1648"/>
      <c r="G64" s="1648"/>
    </row>
    <row r="65" spans="1:7" ht="15" customHeight="1">
      <c r="A65" s="1651" t="s">
        <v>354</v>
      </c>
      <c r="B65" s="1650"/>
      <c r="C65" s="1650"/>
      <c r="D65" s="1649"/>
      <c r="E65" s="1657" t="s">
        <v>355</v>
      </c>
      <c r="F65" s="1650">
        <f>'[1]9a. sz. kimutatás'!F65+'[1]9b. sz. kimutatás'!F67</f>
        <v>118930</v>
      </c>
      <c r="G65" s="1650">
        <f>'[1]9a. sz. kimutatás'!G65+'[1]9b. sz. kimutatás'!G67</f>
        <v>371706</v>
      </c>
    </row>
    <row r="66" spans="1:7" ht="15" customHeight="1">
      <c r="A66" s="1651" t="s">
        <v>356</v>
      </c>
      <c r="B66" s="1650">
        <f>'[1]9a. sz. kimutatás'!B66+'[1]9b. sz. kimutatás'!B66</f>
        <v>8472</v>
      </c>
      <c r="C66" s="1650">
        <f>'[1]9a. sz. kimutatás'!C66+'[1]9b. sz. kimutatás'!C66</f>
        <v>16854</v>
      </c>
      <c r="D66" s="1649"/>
      <c r="E66" s="1657" t="s">
        <v>357</v>
      </c>
      <c r="F66" s="1650">
        <f>'[1]9a. sz. kimutatás'!F66+'[1]9b. sz. kimutatás'!F68</f>
        <v>349904</v>
      </c>
      <c r="G66" s="1650">
        <f>'[1]9a. sz. kimutatás'!G66+'[1]9b. sz. kimutatás'!G68</f>
        <v>4911</v>
      </c>
    </row>
    <row r="67" spans="1:7" ht="15" customHeight="1">
      <c r="A67" s="1658" t="s">
        <v>358</v>
      </c>
      <c r="B67" s="1659">
        <f>'[1]9a. sz. kimutatás'!B67+'[1]9b. sz. kimutatás'!B67</f>
        <v>1150935</v>
      </c>
      <c r="C67" s="1659">
        <f>'[1]9a. sz. kimutatás'!C67+'[1]9b. sz. kimutatás'!C67</f>
        <v>2403315</v>
      </c>
      <c r="D67" s="1649"/>
      <c r="E67" s="1657" t="s">
        <v>359</v>
      </c>
      <c r="F67" s="1650">
        <f>'[1]9a. sz. kimutatás'!F67+'[1]9b. sz. kimutatás'!F69</f>
        <v>150233</v>
      </c>
      <c r="G67" s="1650"/>
    </row>
    <row r="68" spans="1:7" ht="15" customHeight="1">
      <c r="A68" s="1660"/>
      <c r="B68" s="1650"/>
      <c r="C68" s="1650"/>
      <c r="D68" s="1649"/>
      <c r="E68" s="1657" t="s">
        <v>360</v>
      </c>
      <c r="F68" s="1650">
        <f>'[1]9a. sz. kimutatás'!F68+'[1]9b. sz. kimutatás'!F70</f>
        <v>8472</v>
      </c>
      <c r="G68" s="1650">
        <f>'[1]9a. sz. kimutatás'!G68+'[1]9b. sz. kimutatás'!G70</f>
        <v>16854</v>
      </c>
    </row>
    <row r="69" spans="1:7" ht="15" customHeight="1">
      <c r="A69" s="1651" t="s">
        <v>361</v>
      </c>
      <c r="B69" s="1650">
        <f>'[1]9a. sz. kimutatás'!B69+'[1]9b. sz. kimutatás'!B69</f>
        <v>351193</v>
      </c>
      <c r="C69" s="1650">
        <f>'[1]9a. sz. kimutatás'!C69+'[1]9b. sz. kimutatás'!C69</f>
        <v>238076</v>
      </c>
      <c r="D69" s="1649"/>
      <c r="E69" s="1646" t="s">
        <v>362</v>
      </c>
      <c r="F69" s="1650"/>
      <c r="G69" s="1650">
        <f>'[1]9a. sz. kimutatás'!G69+'[1]9b. sz. kimutatás'!G71</f>
        <v>6979</v>
      </c>
    </row>
    <row r="70" spans="1:7" ht="15" customHeight="1">
      <c r="A70" s="1651" t="s">
        <v>363</v>
      </c>
      <c r="B70" s="1650">
        <f>'[1]9a. sz. kimutatás'!B70+'[1]9b. sz. kimutatás'!B70</f>
        <v>155784</v>
      </c>
      <c r="C70" s="1650">
        <f>'[1]9a. sz. kimutatás'!C70+'[1]9b. sz. kimutatás'!C70</f>
        <v>51120</v>
      </c>
      <c r="D70" s="1661"/>
      <c r="E70" s="1657" t="s">
        <v>364</v>
      </c>
      <c r="F70" s="1650"/>
      <c r="G70" s="1650"/>
    </row>
    <row r="71" spans="1:7" ht="15" customHeight="1">
      <c r="A71" s="1651" t="s">
        <v>365</v>
      </c>
      <c r="B71" s="1650">
        <f>'[1]9a. sz. kimutatás'!B71+'[1]9b. sz. kimutatás'!B71</f>
        <v>371682</v>
      </c>
      <c r="C71" s="1650"/>
      <c r="D71" s="1661"/>
      <c r="E71" s="1666" t="s">
        <v>366</v>
      </c>
      <c r="F71" s="1659">
        <f>'[1]9a. sz. kimutatás'!F71+'[1]9b. sz. kimutatás'!F73</f>
        <v>627539</v>
      </c>
      <c r="G71" s="1659">
        <f>'[1]9a. sz. kimutatás'!G71+'[1]9b. sz. kimutatás'!G73</f>
        <v>393471</v>
      </c>
    </row>
    <row r="72" spans="1:7" ht="15" customHeight="1" thickBot="1">
      <c r="A72" s="1651" t="s">
        <v>367</v>
      </c>
      <c r="B72" s="1650"/>
      <c r="C72" s="1650"/>
      <c r="D72" s="1661"/>
      <c r="E72" s="1667"/>
      <c r="F72" s="1650"/>
      <c r="G72" s="1650"/>
    </row>
    <row r="73" spans="1:7" ht="15" customHeight="1" thickBot="1">
      <c r="A73" s="1678" t="s">
        <v>368</v>
      </c>
      <c r="B73" s="1659">
        <f>'[1]9a. sz. kimutatás'!B73+'[1]9b. sz. kimutatás'!B73</f>
        <v>878659</v>
      </c>
      <c r="C73" s="1659">
        <f>'[1]9a. sz. kimutatás'!C73+'[1]9b. sz. kimutatás'!C73</f>
        <v>289196</v>
      </c>
      <c r="D73" s="1661"/>
      <c r="E73" s="1652" t="s">
        <v>369</v>
      </c>
      <c r="F73" s="1653">
        <f>'[1]9a. sz. kimutatás'!F73+'[1]9b. sz. kimutatás'!F75</f>
        <v>2869215</v>
      </c>
      <c r="G73" s="1653">
        <f>'[1]9a. sz. kimutatás'!G73+'[1]9b. sz. kimutatás'!G75</f>
        <v>2369739</v>
      </c>
    </row>
    <row r="74" spans="1:7" ht="15" customHeight="1" thickBot="1">
      <c r="A74" s="1679"/>
      <c r="B74" s="1650"/>
      <c r="C74" s="1650"/>
      <c r="D74" s="1649"/>
      <c r="E74" s="1646"/>
      <c r="F74" s="1680"/>
      <c r="G74" s="1680"/>
    </row>
    <row r="75" spans="1:7" ht="15" customHeight="1" thickBot="1">
      <c r="A75" s="1658" t="s">
        <v>370</v>
      </c>
      <c r="B75" s="1653">
        <f>'[1]9a. sz. kimutatás'!B75+'[1]9b. sz. kimutatás'!B75</f>
        <v>2730223</v>
      </c>
      <c r="C75" s="1653">
        <f>'[1]9a. sz. kimutatás'!C75+'[1]9b. sz. kimutatás'!C75</f>
        <v>3198788</v>
      </c>
      <c r="D75" s="1649"/>
      <c r="E75" s="1646"/>
      <c r="F75" s="1681"/>
      <c r="G75" s="1681"/>
    </row>
    <row r="76" spans="1:7" ht="15" customHeight="1" thickBot="1">
      <c r="A76" s="1682"/>
      <c r="B76" s="1650"/>
      <c r="C76" s="1650"/>
      <c r="E76" s="1683"/>
      <c r="F76" s="1684"/>
      <c r="G76" s="1684"/>
    </row>
    <row r="77" spans="1:7" ht="15" customHeight="1" thickBot="1">
      <c r="A77" s="1674" t="s">
        <v>371</v>
      </c>
      <c r="B77" s="1653">
        <f>'[1]9a. sz. kimutatás'!B77+'[1]9b. sz. kimutatás'!B77</f>
        <v>56319797</v>
      </c>
      <c r="C77" s="1653">
        <f>'[1]9a. sz. kimutatás'!C77+'[1]9b. sz. kimutatás'!C77</f>
        <v>56846237</v>
      </c>
      <c r="E77" s="1685" t="s">
        <v>372</v>
      </c>
      <c r="F77" s="1653">
        <v>56319797</v>
      </c>
      <c r="G77" s="1653">
        <v>56846237</v>
      </c>
    </row>
    <row r="78" spans="2:3" ht="12" customHeight="1">
      <c r="B78" s="1629"/>
      <c r="C78" s="1629"/>
    </row>
    <row r="79" spans="2:3" ht="12.75">
      <c r="B79" s="1629"/>
      <c r="C79" s="1629"/>
    </row>
    <row r="80" spans="2:3" ht="12.75">
      <c r="B80" s="1629"/>
      <c r="C80" s="1629"/>
    </row>
    <row r="81" spans="2:3" ht="13.5" customHeight="1">
      <c r="B81" s="1629"/>
      <c r="C81" s="1629"/>
    </row>
    <row r="82" spans="2:3" ht="9" customHeight="1">
      <c r="B82" s="1629"/>
      <c r="C82" s="1629"/>
    </row>
    <row r="83" spans="2:3" ht="13.5" customHeight="1">
      <c r="B83" s="1629"/>
      <c r="C83" s="1629"/>
    </row>
    <row r="84" spans="2:3" ht="12.75">
      <c r="B84" s="1629"/>
      <c r="C84" s="1629"/>
    </row>
    <row r="85" spans="2:3" ht="12.75">
      <c r="B85" s="1629"/>
      <c r="C85" s="1629"/>
    </row>
    <row r="86" spans="2:3" ht="12.75">
      <c r="B86" s="1629"/>
      <c r="C86" s="1629"/>
    </row>
    <row r="87" spans="2:3" ht="12.75">
      <c r="B87" s="1629"/>
      <c r="C87" s="1629"/>
    </row>
    <row r="88" spans="2:3" ht="12.75">
      <c r="B88" s="1629"/>
      <c r="C88" s="1629"/>
    </row>
    <row r="89" spans="2:3" ht="12.75">
      <c r="B89" s="1629"/>
      <c r="C89" s="1629"/>
    </row>
    <row r="90" spans="2:3" ht="12.75">
      <c r="B90" s="1629"/>
      <c r="C90" s="1629"/>
    </row>
    <row r="91" spans="2:3" ht="12.75">
      <c r="B91" s="1629"/>
      <c r="C91" s="1629"/>
    </row>
    <row r="92" spans="2:3" ht="12.75">
      <c r="B92" s="1629"/>
      <c r="C92" s="1629"/>
    </row>
    <row r="93" spans="2:3" ht="12.75">
      <c r="B93" s="1629"/>
      <c r="C93" s="1629"/>
    </row>
    <row r="94" spans="2:3" ht="12.75">
      <c r="B94" s="1629"/>
      <c r="C94" s="1629"/>
    </row>
    <row r="95" spans="2:3" ht="12.75">
      <c r="B95" s="1629"/>
      <c r="C95" s="1629"/>
    </row>
    <row r="96" spans="2:3" ht="12.75">
      <c r="B96" s="1629"/>
      <c r="C96" s="1629"/>
    </row>
    <row r="97" spans="2:3" ht="12.75">
      <c r="B97" s="1629"/>
      <c r="C97" s="1629"/>
    </row>
    <row r="98" spans="2:3" ht="12.75">
      <c r="B98" s="1629"/>
      <c r="C98" s="1629"/>
    </row>
    <row r="99" spans="2:3" ht="12.75">
      <c r="B99" s="1629"/>
      <c r="C99" s="1629"/>
    </row>
  </sheetData>
  <mergeCells count="18">
    <mergeCell ref="D56:D58"/>
    <mergeCell ref="D70:D71"/>
    <mergeCell ref="D72:D73"/>
    <mergeCell ref="D54:D55"/>
    <mergeCell ref="D24:D25"/>
    <mergeCell ref="D35:D36"/>
    <mergeCell ref="D48:D49"/>
    <mergeCell ref="D20:D21"/>
    <mergeCell ref="F21:F22"/>
    <mergeCell ref="G21:G22"/>
    <mergeCell ref="E21:E22"/>
    <mergeCell ref="D22:D23"/>
    <mergeCell ref="E1:G1"/>
    <mergeCell ref="A2:G2"/>
    <mergeCell ref="A5:A6"/>
    <mergeCell ref="E5:E6"/>
    <mergeCell ref="B6:C6"/>
    <mergeCell ref="F6:G6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K66"/>
  <sheetViews>
    <sheetView showGridLines="0" zoomScale="75" zoomScaleNormal="75" zoomScaleSheetLayoutView="100" workbookViewId="0" topLeftCell="B1">
      <selection activeCell="F14" sqref="F14"/>
    </sheetView>
  </sheetViews>
  <sheetFormatPr defaultColWidth="9.140625" defaultRowHeight="12.75"/>
  <cols>
    <col min="1" max="1" width="31.28125" style="1" customWidth="1"/>
    <col min="2" max="4" width="10.7109375" style="1" customWidth="1"/>
    <col min="5" max="5" width="10.7109375" style="651" customWidth="1"/>
    <col min="6" max="6" width="26.57421875" style="1" customWidth="1"/>
    <col min="7" max="7" width="10.7109375" style="1" customWidth="1"/>
    <col min="8" max="8" width="10.00390625" style="1" hidden="1" customWidth="1"/>
    <col min="9" max="10" width="10.7109375" style="1" customWidth="1"/>
    <col min="11" max="11" width="10.7109375" style="651" customWidth="1"/>
    <col min="12" max="16384" width="9.140625" style="1" customWidth="1"/>
  </cols>
  <sheetData>
    <row r="1" spans="1:11" ht="12.75">
      <c r="A1" s="12" t="s">
        <v>1752</v>
      </c>
      <c r="B1" s="10"/>
      <c r="C1" s="11"/>
      <c r="D1" s="11"/>
      <c r="E1" s="650"/>
      <c r="F1" s="12"/>
      <c r="G1" s="1001" t="s">
        <v>1583</v>
      </c>
      <c r="H1" s="1001"/>
      <c r="I1" s="1001"/>
      <c r="J1" s="1001"/>
      <c r="K1" s="1001"/>
    </row>
    <row r="2" spans="2:11" s="871" customFormat="1" ht="27" customHeight="1" thickBot="1">
      <c r="B2" s="872"/>
      <c r="C2" s="873"/>
      <c r="D2" s="873"/>
      <c r="E2" s="874"/>
      <c r="I2" s="875"/>
      <c r="J2" s="875"/>
      <c r="K2" s="876"/>
    </row>
    <row r="3" spans="1:11" s="665" customFormat="1" ht="18.75" customHeight="1" thickBot="1">
      <c r="A3" s="997" t="s">
        <v>1902</v>
      </c>
      <c r="B3" s="998"/>
      <c r="C3" s="998"/>
      <c r="D3" s="998"/>
      <c r="E3" s="999"/>
      <c r="F3" s="997" t="s">
        <v>1903</v>
      </c>
      <c r="G3" s="998"/>
      <c r="H3" s="998"/>
      <c r="I3" s="998"/>
      <c r="J3" s="998"/>
      <c r="K3" s="1000"/>
    </row>
    <row r="4" spans="1:11" ht="45" customHeight="1" thickBot="1">
      <c r="A4" s="666" t="s">
        <v>1540</v>
      </c>
      <c r="B4" s="667" t="s">
        <v>1580</v>
      </c>
      <c r="C4" s="668" t="s">
        <v>570</v>
      </c>
      <c r="D4" s="669" t="s">
        <v>569</v>
      </c>
      <c r="E4" s="670" t="s">
        <v>1264</v>
      </c>
      <c r="F4" s="671" t="s">
        <v>1540</v>
      </c>
      <c r="G4" s="667" t="s">
        <v>1580</v>
      </c>
      <c r="H4" s="668" t="s">
        <v>570</v>
      </c>
      <c r="I4" s="668" t="s">
        <v>570</v>
      </c>
      <c r="J4" s="669" t="s">
        <v>569</v>
      </c>
      <c r="K4" s="670" t="s">
        <v>1264</v>
      </c>
    </row>
    <row r="5" spans="1:11" s="2" customFormat="1" ht="24">
      <c r="A5" s="512" t="s">
        <v>1572</v>
      </c>
      <c r="B5" s="729">
        <v>574602</v>
      </c>
      <c r="C5" s="833">
        <v>682718</v>
      </c>
      <c r="D5" s="834">
        <v>678522</v>
      </c>
      <c r="E5" s="837">
        <f aca="true" t="shared" si="0" ref="E5:E12">D5/C5*100</f>
        <v>99.38539777770616</v>
      </c>
      <c r="F5" s="513" t="s">
        <v>1541</v>
      </c>
      <c r="G5" s="731">
        <v>6544804</v>
      </c>
      <c r="H5" s="718"/>
      <c r="I5" s="848">
        <v>7371300</v>
      </c>
      <c r="J5" s="848">
        <v>7207421</v>
      </c>
      <c r="K5" s="837">
        <f>J5/I5*100</f>
        <v>97.7767964945125</v>
      </c>
    </row>
    <row r="6" spans="1:11" s="2" customFormat="1" ht="24">
      <c r="A6" s="514" t="s">
        <v>1573</v>
      </c>
      <c r="B6" s="730">
        <v>43839</v>
      </c>
      <c r="C6" s="861">
        <v>242161</v>
      </c>
      <c r="D6" s="836">
        <v>242162</v>
      </c>
      <c r="E6" s="837">
        <f t="shared" si="0"/>
        <v>100.00041294841036</v>
      </c>
      <c r="F6" s="515" t="s">
        <v>1545</v>
      </c>
      <c r="G6" s="516">
        <v>48355</v>
      </c>
      <c r="H6" s="719"/>
      <c r="I6" s="849">
        <v>316950</v>
      </c>
      <c r="J6" s="849">
        <v>215963</v>
      </c>
      <c r="K6" s="837">
        <f>J6/I6*100</f>
        <v>68.13787663669348</v>
      </c>
    </row>
    <row r="7" spans="1:11" s="2" customFormat="1" ht="24.75" customHeight="1">
      <c r="A7" s="514" t="s">
        <v>1574</v>
      </c>
      <c r="B7" s="730">
        <v>183859</v>
      </c>
      <c r="C7" s="835">
        <v>181470</v>
      </c>
      <c r="D7" s="836">
        <v>181470</v>
      </c>
      <c r="E7" s="837">
        <f t="shared" si="0"/>
        <v>100</v>
      </c>
      <c r="F7" s="515" t="s">
        <v>1542</v>
      </c>
      <c r="G7" s="516">
        <v>2327</v>
      </c>
      <c r="H7" s="719"/>
      <c r="I7" s="849">
        <v>45564</v>
      </c>
      <c r="J7" s="849">
        <v>39909</v>
      </c>
      <c r="K7" s="837">
        <f>J7/I7*100</f>
        <v>87.58888596260206</v>
      </c>
    </row>
    <row r="8" spans="1:11" ht="36">
      <c r="A8" s="514" t="s">
        <v>1575</v>
      </c>
      <c r="B8" s="730">
        <v>28500</v>
      </c>
      <c r="C8" s="838">
        <v>100864</v>
      </c>
      <c r="D8" s="836">
        <v>94780</v>
      </c>
      <c r="E8" s="837">
        <f t="shared" si="0"/>
        <v>93.9681154822335</v>
      </c>
      <c r="F8" s="515" t="s">
        <v>1846</v>
      </c>
      <c r="G8" s="717"/>
      <c r="H8" s="719"/>
      <c r="I8" s="849">
        <v>2537</v>
      </c>
      <c r="J8" s="849">
        <v>2534</v>
      </c>
      <c r="K8" s="837">
        <f>J8/I8*100</f>
        <v>99.88175009854159</v>
      </c>
    </row>
    <row r="9" spans="1:11" ht="27">
      <c r="A9" s="514" t="s">
        <v>463</v>
      </c>
      <c r="B9" s="730"/>
      <c r="C9" s="835">
        <v>2978</v>
      </c>
      <c r="D9" s="836">
        <v>3060</v>
      </c>
      <c r="E9" s="837">
        <f t="shared" si="0"/>
        <v>102.7535258562794</v>
      </c>
      <c r="F9" s="522" t="s">
        <v>1649</v>
      </c>
      <c r="G9" s="519">
        <f>'2.sz. melléklet'!J539</f>
        <v>6595486</v>
      </c>
      <c r="H9" s="716">
        <f>'2.sz. melléklet'!K539</f>
        <v>280324</v>
      </c>
      <c r="I9" s="519">
        <f>'2.sz. melléklet'!L539</f>
        <v>7736351</v>
      </c>
      <c r="J9" s="519">
        <f>'2.sz. melléklet'!M539</f>
        <v>7465827</v>
      </c>
      <c r="K9" s="837">
        <f>J9/I9*100</f>
        <v>96.50320932956635</v>
      </c>
    </row>
    <row r="10" spans="1:11" ht="24">
      <c r="A10" s="523" t="s">
        <v>1260</v>
      </c>
      <c r="B10" s="730"/>
      <c r="C10" s="835">
        <v>225667</v>
      </c>
      <c r="D10" s="836">
        <v>225292</v>
      </c>
      <c r="E10" s="837">
        <f t="shared" si="0"/>
        <v>99.83382594708132</v>
      </c>
      <c r="F10" s="522"/>
      <c r="G10" s="716"/>
      <c r="H10" s="716"/>
      <c r="I10" s="839"/>
      <c r="J10" s="839"/>
      <c r="K10" s="837"/>
    </row>
    <row r="11" spans="1:11" ht="24">
      <c r="A11" s="523" t="s">
        <v>1335</v>
      </c>
      <c r="B11" s="730"/>
      <c r="C11" s="835">
        <v>5977</v>
      </c>
      <c r="D11" s="836">
        <v>5977</v>
      </c>
      <c r="E11" s="837">
        <f t="shared" si="0"/>
        <v>100</v>
      </c>
      <c r="F11" s="396"/>
      <c r="G11" s="716"/>
      <c r="H11" s="716"/>
      <c r="I11" s="839"/>
      <c r="J11" s="839"/>
      <c r="K11" s="837"/>
    </row>
    <row r="12" spans="1:11" s="521" customFormat="1" ht="27">
      <c r="A12" s="518" t="s">
        <v>1648</v>
      </c>
      <c r="B12" s="519">
        <f>SUM(B5:B10)</f>
        <v>830800</v>
      </c>
      <c r="C12" s="519">
        <f>SUM(C5:C11)</f>
        <v>1441835</v>
      </c>
      <c r="D12" s="519">
        <f>SUM(D5:D11)</f>
        <v>1431263</v>
      </c>
      <c r="E12" s="837">
        <f t="shared" si="0"/>
        <v>99.26676769533267</v>
      </c>
      <c r="F12" s="396"/>
      <c r="G12" s="716"/>
      <c r="H12" s="716"/>
      <c r="I12" s="839"/>
      <c r="J12" s="839"/>
      <c r="K12" s="837"/>
    </row>
    <row r="13" spans="1:11" ht="24">
      <c r="A13" s="514" t="s">
        <v>1543</v>
      </c>
      <c r="B13" s="516">
        <f>'1.sz, melléklet'!J468</f>
        <v>424206</v>
      </c>
      <c r="C13" s="840">
        <f>'1.sz, melléklet'!K468</f>
        <v>480183</v>
      </c>
      <c r="D13" s="840">
        <f>'1.sz, melléklet'!L468</f>
        <v>630779</v>
      </c>
      <c r="E13" s="837">
        <f aca="true" t="shared" si="1" ref="E13:E56">D13/C13*100</f>
        <v>131.3622098241712</v>
      </c>
      <c r="F13" s="520"/>
      <c r="G13" s="721"/>
      <c r="H13" s="721"/>
      <c r="I13" s="850"/>
      <c r="J13" s="850"/>
      <c r="K13" s="837"/>
    </row>
    <row r="14" spans="1:11" ht="22.5" customHeight="1">
      <c r="A14" s="514" t="s">
        <v>1546</v>
      </c>
      <c r="B14" s="516">
        <f>'1.sz, melléklet'!J474</f>
        <v>280000</v>
      </c>
      <c r="C14" s="840">
        <f>'1.sz, melléklet'!K474</f>
        <v>280000</v>
      </c>
      <c r="D14" s="840">
        <f>'1.sz, melléklet'!L474</f>
        <v>372079</v>
      </c>
      <c r="E14" s="837">
        <f t="shared" si="1"/>
        <v>132.88535714285715</v>
      </c>
      <c r="F14" s="538" t="s">
        <v>1699</v>
      </c>
      <c r="G14" s="517">
        <f>'2.sz. melléklet'!J1795</f>
        <v>2432781</v>
      </c>
      <c r="H14" s="720">
        <f>'2.sz. melléklet'!K1795</f>
        <v>527795.5</v>
      </c>
      <c r="I14" s="849">
        <f>'2.sz. melléklet'!L1795</f>
        <v>2887751</v>
      </c>
      <c r="J14" s="849">
        <f>'2.sz. melléklet'!M1795</f>
        <v>2657303</v>
      </c>
      <c r="K14" s="837">
        <f>J14/I14*100</f>
        <v>92.01981057231042</v>
      </c>
    </row>
    <row r="15" spans="1:11" ht="24">
      <c r="A15" s="514" t="s">
        <v>1514</v>
      </c>
      <c r="B15" s="516">
        <f>'1.sz, melléklet'!J485</f>
        <v>2052000</v>
      </c>
      <c r="C15" s="840">
        <f>'1.sz, melléklet'!K485</f>
        <v>2289460</v>
      </c>
      <c r="D15" s="840">
        <f>'1.sz, melléklet'!L485</f>
        <v>2345293</v>
      </c>
      <c r="E15" s="837">
        <f t="shared" si="1"/>
        <v>102.43869733474268</v>
      </c>
      <c r="F15" s="538" t="s">
        <v>1703</v>
      </c>
      <c r="G15" s="517">
        <f>'2.sz. melléklet'!J1989</f>
        <v>193500</v>
      </c>
      <c r="H15" s="720">
        <f>'2.sz. melléklet'!K1989</f>
        <v>132402</v>
      </c>
      <c r="I15" s="849">
        <f>'2.sz. melléklet'!L1989</f>
        <v>433031</v>
      </c>
      <c r="J15" s="865">
        <f>'2.sz. melléklet'!M1989</f>
        <v>225427</v>
      </c>
      <c r="K15" s="837">
        <f>J15/I15*100</f>
        <v>52.05793580598156</v>
      </c>
    </row>
    <row r="16" spans="1:11" ht="24">
      <c r="A16" s="514" t="s">
        <v>1547</v>
      </c>
      <c r="B16" s="516">
        <f>'1.sz, melléklet'!J522</f>
        <v>123600</v>
      </c>
      <c r="C16" s="840">
        <f>'1.sz, melléklet'!K522</f>
        <v>134040</v>
      </c>
      <c r="D16" s="840">
        <f>'1.sz, melléklet'!L522</f>
        <v>168270</v>
      </c>
      <c r="E16" s="837">
        <f t="shared" si="1"/>
        <v>125.53715308863025</v>
      </c>
      <c r="F16" s="538" t="s">
        <v>1704</v>
      </c>
      <c r="G16" s="517">
        <f>'2.sz. melléklet'!J2622</f>
        <v>1089343</v>
      </c>
      <c r="H16" s="720">
        <f>'2.sz. melléklet'!K2622</f>
        <v>436677</v>
      </c>
      <c r="I16" s="849">
        <f>'2.sz. melléklet'!L2622</f>
        <v>2094039</v>
      </c>
      <c r="J16" s="849">
        <f>'2.sz. melléklet'!M2622</f>
        <v>1227098</v>
      </c>
      <c r="K16" s="837">
        <f>J16/I16*100</f>
        <v>58.59957718074974</v>
      </c>
    </row>
    <row r="17" spans="1:11" ht="24">
      <c r="A17" s="514" t="s">
        <v>1548</v>
      </c>
      <c r="B17" s="516">
        <f>'1.sz, melléklet'!J530</f>
        <v>274032</v>
      </c>
      <c r="C17" s="840">
        <f>'1.sz, melléklet'!K530</f>
        <v>375808</v>
      </c>
      <c r="D17" s="840">
        <f>'1.sz, melléklet'!L530</f>
        <v>409634</v>
      </c>
      <c r="E17" s="837">
        <f t="shared" si="1"/>
        <v>109.00087278610356</v>
      </c>
      <c r="F17" s="538" t="s">
        <v>1554</v>
      </c>
      <c r="G17" s="517">
        <f>'2.sz. melléklet'!J2706</f>
        <v>633550</v>
      </c>
      <c r="H17" s="720">
        <f>'2.sz. melléklet'!K2706</f>
        <v>1119478</v>
      </c>
      <c r="I17" s="849">
        <f>'2.sz. melléklet'!L2706</f>
        <v>735279</v>
      </c>
      <c r="J17" s="849">
        <f>'2.sz. melléklet'!M2706</f>
        <v>601938</v>
      </c>
      <c r="K17" s="837">
        <f>J17/I17*100</f>
        <v>81.86525114956363</v>
      </c>
    </row>
    <row r="18" spans="1:11" ht="24">
      <c r="A18" s="514" t="s">
        <v>1549</v>
      </c>
      <c r="B18" s="516">
        <f>'1.sz, melléklet'!J541</f>
        <v>1463161</v>
      </c>
      <c r="C18" s="840">
        <f>'1.sz, melléklet'!K541</f>
        <v>1471061</v>
      </c>
      <c r="D18" s="840">
        <f>'1.sz, melléklet'!L541</f>
        <v>1256476</v>
      </c>
      <c r="E18" s="837">
        <f t="shared" si="1"/>
        <v>85.41290945786749</v>
      </c>
      <c r="F18" s="538" t="s">
        <v>1928</v>
      </c>
      <c r="G18" s="517">
        <f>'2.sz. melléklet'!J2743</f>
        <v>41430</v>
      </c>
      <c r="H18" s="720">
        <f>'2.sz. melléklet'!K2743</f>
        <v>36030</v>
      </c>
      <c r="I18" s="849">
        <f>'2.sz. melléklet'!L2743</f>
        <v>90185</v>
      </c>
      <c r="J18" s="849">
        <f>'2.sz. melléklet'!M2743</f>
        <v>89800</v>
      </c>
      <c r="K18" s="837">
        <f>J18/I18*100</f>
        <v>99.57309973942452</v>
      </c>
    </row>
    <row r="19" spans="1:11" ht="15" customHeight="1">
      <c r="A19" s="514" t="s">
        <v>461</v>
      </c>
      <c r="B19" s="516">
        <f>'1.sz, melléklet'!J548</f>
        <v>250965</v>
      </c>
      <c r="C19" s="840">
        <f>'1.sz, melléklet'!K548</f>
        <v>250965</v>
      </c>
      <c r="D19" s="840">
        <f>'1.sz, melléklet'!L548</f>
        <v>256701</v>
      </c>
      <c r="E19" s="837">
        <f t="shared" si="1"/>
        <v>102.28557767019306</v>
      </c>
      <c r="F19" s="397"/>
      <c r="G19" s="72"/>
      <c r="H19" s="720"/>
      <c r="I19" s="849"/>
      <c r="J19" s="849"/>
      <c r="K19" s="837"/>
    </row>
    <row r="20" spans="1:11" ht="27" customHeight="1">
      <c r="A20" s="527" t="s">
        <v>1555</v>
      </c>
      <c r="B20" s="528">
        <f>SUM(B13:B19)</f>
        <v>4867964</v>
      </c>
      <c r="C20" s="528">
        <f>SUM(C13:C19)</f>
        <v>5281517</v>
      </c>
      <c r="D20" s="528">
        <f>SUM(D13:D19)</f>
        <v>5439232</v>
      </c>
      <c r="E20" s="837">
        <f t="shared" si="1"/>
        <v>102.98616855725354</v>
      </c>
      <c r="F20" s="532" t="s">
        <v>462</v>
      </c>
      <c r="G20" s="533">
        <f>'2.sz. melléklet'!J2755</f>
        <v>1940</v>
      </c>
      <c r="H20" s="722">
        <f>'2.sz. melléklet'!K2755</f>
        <v>3085</v>
      </c>
      <c r="I20" s="533">
        <f>'2.sz. melléklet'!L2755</f>
        <v>5025</v>
      </c>
      <c r="J20" s="864">
        <f>'2.sz. melléklet'!M2755</f>
        <v>878</v>
      </c>
      <c r="K20" s="863">
        <f>J20/I20*100</f>
        <v>17.4726368159204</v>
      </c>
    </row>
    <row r="21" spans="1:11" ht="26.25" customHeight="1">
      <c r="A21" s="529" t="s">
        <v>1556</v>
      </c>
      <c r="B21" s="530">
        <f>B20+B12</f>
        <v>5698764</v>
      </c>
      <c r="C21" s="530">
        <f>C20+C12</f>
        <v>6723352</v>
      </c>
      <c r="D21" s="530">
        <f>D20+D12</f>
        <v>6870495</v>
      </c>
      <c r="E21" s="837">
        <f t="shared" si="1"/>
        <v>102.18853631343414</v>
      </c>
      <c r="F21" s="532" t="s">
        <v>1550</v>
      </c>
      <c r="G21" s="533">
        <f>'2.sz. melléklet'!J2786</f>
        <v>9060</v>
      </c>
      <c r="H21" s="722">
        <f>'2.sz. melléklet'!K2786</f>
        <v>4058</v>
      </c>
      <c r="I21" s="533">
        <f>'2.sz. melléklet'!L2786</f>
        <v>13653</v>
      </c>
      <c r="J21" s="533">
        <f>'2.sz. melléklet'!M2786</f>
        <v>11769</v>
      </c>
      <c r="K21" s="863">
        <f>J21/I21*100</f>
        <v>86.20083498132279</v>
      </c>
    </row>
    <row r="22" spans="1:11" ht="28.5" customHeight="1">
      <c r="A22" s="529" t="s">
        <v>462</v>
      </c>
      <c r="B22" s="530">
        <f>'1.sz, melléklet'!J564</f>
        <v>1367</v>
      </c>
      <c r="C22" s="530">
        <f>'1.sz, melléklet'!K564</f>
        <v>1367</v>
      </c>
      <c r="D22" s="530">
        <f>'1.sz, melléklet'!L564</f>
        <v>517</v>
      </c>
      <c r="E22" s="863">
        <f>D22/C22*100</f>
        <v>37.820043891733725</v>
      </c>
      <c r="F22" s="534"/>
      <c r="G22" s="535"/>
      <c r="H22" s="723"/>
      <c r="I22" s="851"/>
      <c r="J22" s="851"/>
      <c r="K22" s="837"/>
    </row>
    <row r="23" spans="1:11" ht="24.75" customHeight="1">
      <c r="A23" s="531" t="s">
        <v>1705</v>
      </c>
      <c r="B23" s="530">
        <f>'1.sz, melléklet'!J584</f>
        <v>130</v>
      </c>
      <c r="C23" s="530">
        <f>'1.sz, melléklet'!K584</f>
        <v>635</v>
      </c>
      <c r="D23" s="530">
        <f>'1.sz, melléklet'!L584</f>
        <v>713</v>
      </c>
      <c r="E23" s="863">
        <f t="shared" si="1"/>
        <v>112.28346456692913</v>
      </c>
      <c r="F23" s="532" t="s">
        <v>1701</v>
      </c>
      <c r="G23" s="533">
        <f>'2.sz. melléklet'!J3250</f>
        <v>350010</v>
      </c>
      <c r="H23" s="722">
        <f>'2.sz. melléklet'!K3250</f>
        <v>111039</v>
      </c>
      <c r="I23" s="533">
        <f>'2.sz. melléklet'!L3250</f>
        <v>650364</v>
      </c>
      <c r="J23" s="533">
        <f>'2.sz. melléklet'!M3250</f>
        <v>584216</v>
      </c>
      <c r="K23" s="863">
        <f>J23/I23*100</f>
        <v>89.82908033039959</v>
      </c>
    </row>
    <row r="24" spans="1:11" ht="27" customHeight="1">
      <c r="A24" s="526" t="s">
        <v>1899</v>
      </c>
      <c r="B24" s="516">
        <f>'1.sz, melléklet'!J629</f>
        <v>126488</v>
      </c>
      <c r="C24" s="840">
        <f>'1.sz, melléklet'!K629</f>
        <v>204226</v>
      </c>
      <c r="D24" s="840">
        <f>'1.sz, melléklet'!L629</f>
        <v>198226</v>
      </c>
      <c r="E24" s="837">
        <f t="shared" si="1"/>
        <v>97.0620782858206</v>
      </c>
      <c r="F24" s="532" t="s">
        <v>1702</v>
      </c>
      <c r="G24" s="533">
        <f>'2.sz. melléklet'!J3322</f>
        <v>305781</v>
      </c>
      <c r="H24" s="722">
        <f>'2.sz. melléklet'!K3322</f>
        <v>303099</v>
      </c>
      <c r="I24" s="533">
        <f>'2.sz. melléklet'!L3322</f>
        <v>315408</v>
      </c>
      <c r="J24" s="533">
        <f>'2.sz. melléklet'!M3322</f>
        <v>306772</v>
      </c>
      <c r="K24" s="863">
        <f>J24/I24*100</f>
        <v>97.26195911327551</v>
      </c>
    </row>
    <row r="25" spans="1:11" ht="14.25" customHeight="1">
      <c r="A25" s="526" t="s">
        <v>1900</v>
      </c>
      <c r="B25" s="516">
        <f>'1.sz, melléklet'!J661</f>
        <v>29000</v>
      </c>
      <c r="C25" s="840">
        <f>'1.sz, melléklet'!K661</f>
        <v>336801</v>
      </c>
      <c r="D25" s="840">
        <f>'1.sz, melléklet'!L661</f>
        <v>371254</v>
      </c>
      <c r="E25" s="837">
        <f t="shared" si="1"/>
        <v>110.2294826915597</v>
      </c>
      <c r="F25" s="534"/>
      <c r="G25" s="533"/>
      <c r="H25" s="722"/>
      <c r="I25" s="533"/>
      <c r="J25" s="533"/>
      <c r="K25" s="845"/>
    </row>
    <row r="26" spans="1:11" ht="14.25" customHeight="1">
      <c r="A26" s="531" t="s">
        <v>1265</v>
      </c>
      <c r="B26" s="530">
        <f>'1.sz, melléklet'!J663</f>
        <v>155488</v>
      </c>
      <c r="C26" s="530">
        <f>'1.sz, melléklet'!K663</f>
        <v>541027</v>
      </c>
      <c r="D26" s="530">
        <f>'1.sz, melléklet'!L663</f>
        <v>569480</v>
      </c>
      <c r="E26" s="863">
        <f t="shared" si="1"/>
        <v>105.25907209806536</v>
      </c>
      <c r="F26" s="532" t="s">
        <v>1587</v>
      </c>
      <c r="G26" s="533">
        <f>'2.sz. melléklet'!J3363</f>
        <v>625840</v>
      </c>
      <c r="H26" s="722">
        <f>'2.sz. melléklet'!K3363</f>
        <v>393164</v>
      </c>
      <c r="I26" s="533">
        <f>'2.sz. melléklet'!L3363</f>
        <v>296831</v>
      </c>
      <c r="J26" s="533"/>
      <c r="K26" s="863"/>
    </row>
    <row r="27" spans="1:11" ht="6" customHeight="1">
      <c r="A27" s="524"/>
      <c r="B27" s="525"/>
      <c r="C27" s="841"/>
      <c r="D27" s="842"/>
      <c r="E27" s="837"/>
      <c r="F27" s="532"/>
      <c r="G27" s="533"/>
      <c r="H27" s="722"/>
      <c r="I27" s="533"/>
      <c r="J27" s="533"/>
      <c r="K27" s="845"/>
    </row>
    <row r="28" spans="1:11" ht="9.75" customHeight="1">
      <c r="A28" s="514" t="s">
        <v>1536</v>
      </c>
      <c r="B28" s="516">
        <f>'1.sz, melléklet'!J669</f>
        <v>513900</v>
      </c>
      <c r="C28" s="840">
        <f>'1.sz, melléklet'!K669</f>
        <v>531419</v>
      </c>
      <c r="D28" s="840">
        <f>'1.sz, melléklet'!L669</f>
        <v>317519</v>
      </c>
      <c r="E28" s="837">
        <f t="shared" si="1"/>
        <v>59.749275054147475</v>
      </c>
      <c r="F28" s="532" t="s">
        <v>1589</v>
      </c>
      <c r="G28" s="533">
        <f>'2.sz. melléklet'!J3369</f>
        <v>590000</v>
      </c>
      <c r="H28" s="722">
        <f>'2.sz. melléklet'!K3369</f>
        <v>-590000</v>
      </c>
      <c r="I28" s="533">
        <f>'2.sz. melléklet'!L3369</f>
        <v>0</v>
      </c>
      <c r="J28" s="533"/>
      <c r="K28" s="845"/>
    </row>
    <row r="29" spans="1:11" ht="26.25" customHeight="1">
      <c r="A29" s="514" t="s">
        <v>1757</v>
      </c>
      <c r="B29" s="516">
        <f>'1.sz, melléklet'!J675</f>
        <v>25200</v>
      </c>
      <c r="C29" s="840">
        <f>'1.sz, melléklet'!K675</f>
        <v>25200</v>
      </c>
      <c r="D29" s="840">
        <f>'1.sz, melléklet'!L675</f>
        <v>27077</v>
      </c>
      <c r="E29" s="837">
        <f t="shared" si="1"/>
        <v>107.4484126984127</v>
      </c>
      <c r="F29" s="536"/>
      <c r="G29" s="537"/>
      <c r="H29" s="724"/>
      <c r="I29" s="852"/>
      <c r="J29" s="852"/>
      <c r="K29" s="837"/>
    </row>
    <row r="30" spans="1:11" ht="24.75" customHeight="1">
      <c r="A30" s="529" t="s">
        <v>464</v>
      </c>
      <c r="B30" s="530">
        <f>'1.sz, melléklet'!J677</f>
        <v>539100</v>
      </c>
      <c r="C30" s="530">
        <f>'1.sz, melléklet'!K677</f>
        <v>556619</v>
      </c>
      <c r="D30" s="530">
        <f>'1.sz, melléklet'!L677</f>
        <v>344596</v>
      </c>
      <c r="E30" s="837">
        <f t="shared" si="1"/>
        <v>61.90877422437969</v>
      </c>
      <c r="F30" s="532" t="s">
        <v>1261</v>
      </c>
      <c r="G30" s="537"/>
      <c r="H30" s="724">
        <f>'2.sz. melléklet'!K3376</f>
        <v>2628</v>
      </c>
      <c r="I30" s="537">
        <f>'2.sz. melléklet'!L3376</f>
        <v>2628</v>
      </c>
      <c r="J30" s="537">
        <f>'2.sz. melléklet'!M3376</f>
        <v>2628</v>
      </c>
      <c r="K30" s="863">
        <f>J30/I30*100</f>
        <v>100</v>
      </c>
    </row>
    <row r="31" spans="1:11" ht="37.5" customHeight="1">
      <c r="A31" s="514" t="s">
        <v>1740</v>
      </c>
      <c r="B31" s="516">
        <f>'1.sz, melléklet'!J682</f>
        <v>848255</v>
      </c>
      <c r="C31" s="840">
        <f>'1.sz, melléklet'!K682</f>
        <v>848255</v>
      </c>
      <c r="D31" s="840">
        <f>'1.sz, melléklet'!L682</f>
        <v>848255</v>
      </c>
      <c r="E31" s="837">
        <f t="shared" si="1"/>
        <v>100</v>
      </c>
      <c r="F31" s="536" t="s">
        <v>1369</v>
      </c>
      <c r="G31" s="73"/>
      <c r="H31" s="724"/>
      <c r="I31" s="537">
        <f>'2.sz. melléklet'!L3378</f>
        <v>17631</v>
      </c>
      <c r="J31" s="537">
        <f>'2.sz. melléklet'!M3378</f>
        <v>17631</v>
      </c>
      <c r="K31" s="863">
        <f>J31/I31*100</f>
        <v>100</v>
      </c>
    </row>
    <row r="32" spans="1:11" ht="25.5">
      <c r="A32" s="514" t="s">
        <v>1684</v>
      </c>
      <c r="B32" s="516">
        <f>'1.sz, melléklet'!J702</f>
        <v>1127585</v>
      </c>
      <c r="C32" s="840">
        <f>'1.sz, melléklet'!K702</f>
        <v>1127628</v>
      </c>
      <c r="D32" s="840">
        <f>'1.sz, melléklet'!L702</f>
        <v>1127628</v>
      </c>
      <c r="E32" s="837">
        <f t="shared" si="1"/>
        <v>100</v>
      </c>
      <c r="F32" s="532" t="s">
        <v>1465</v>
      </c>
      <c r="G32" s="73"/>
      <c r="H32" s="724"/>
      <c r="I32" s="537"/>
      <c r="J32" s="537">
        <f>'2.sz. melléklet'!M3379</f>
        <v>-589463</v>
      </c>
      <c r="K32" s="845"/>
    </row>
    <row r="33" spans="1:11" ht="17.25" customHeight="1">
      <c r="A33" s="514" t="s">
        <v>1586</v>
      </c>
      <c r="B33" s="516">
        <f>'1.sz, melléklet'!J706</f>
        <v>260000</v>
      </c>
      <c r="C33" s="840">
        <f>'1.sz, melléklet'!K706</f>
        <v>260000</v>
      </c>
      <c r="D33" s="840">
        <f>'1.sz, melléklet'!L706</f>
        <v>367343</v>
      </c>
      <c r="E33" s="837">
        <f t="shared" si="1"/>
        <v>141.28576923076923</v>
      </c>
      <c r="F33" s="532"/>
      <c r="G33" s="73"/>
      <c r="H33" s="724"/>
      <c r="I33" s="537"/>
      <c r="J33" s="537"/>
      <c r="K33" s="845"/>
    </row>
    <row r="34" spans="1:11" ht="26.25" customHeight="1">
      <c r="A34" s="514" t="s">
        <v>1435</v>
      </c>
      <c r="B34" s="714"/>
      <c r="C34" s="843"/>
      <c r="D34" s="844">
        <v>2</v>
      </c>
      <c r="E34" s="837"/>
      <c r="F34" s="532"/>
      <c r="G34" s="73"/>
      <c r="H34" s="724"/>
      <c r="I34" s="537"/>
      <c r="J34" s="537"/>
      <c r="K34" s="845"/>
    </row>
    <row r="35" spans="1:11" ht="18.75" customHeight="1">
      <c r="A35" s="531" t="s">
        <v>1588</v>
      </c>
      <c r="B35" s="530">
        <f>'1.sz, melléklet'!J713</f>
        <v>2235840</v>
      </c>
      <c r="C35" s="530">
        <f>'1.sz, melléklet'!K713</f>
        <v>2235883</v>
      </c>
      <c r="D35" s="530">
        <f>'1.sz, melléklet'!L713</f>
        <v>2343228</v>
      </c>
      <c r="E35" s="863">
        <f t="shared" si="1"/>
        <v>104.80101150194352</v>
      </c>
      <c r="F35" s="400"/>
      <c r="G35" s="73"/>
      <c r="H35" s="724"/>
      <c r="I35" s="537"/>
      <c r="J35" s="537"/>
      <c r="K35" s="845"/>
    </row>
    <row r="36" spans="1:11" ht="13.5" customHeight="1">
      <c r="A36" s="514" t="s">
        <v>1534</v>
      </c>
      <c r="B36" s="516">
        <f>'1.sz, melléklet'!J732</f>
        <v>3521924</v>
      </c>
      <c r="C36" s="840">
        <f>'1.sz, melléklet'!K732</f>
        <v>3537595</v>
      </c>
      <c r="D36" s="840">
        <f>'1.sz, melléklet'!L732</f>
        <v>3537595</v>
      </c>
      <c r="E36" s="837">
        <f t="shared" si="1"/>
        <v>100</v>
      </c>
      <c r="F36" s="398"/>
      <c r="G36" s="73"/>
      <c r="H36" s="724"/>
      <c r="I36" s="537"/>
      <c r="J36" s="537"/>
      <c r="K36" s="845"/>
    </row>
    <row r="37" spans="1:11" ht="27" customHeight="1">
      <c r="A37" s="514" t="s">
        <v>1620</v>
      </c>
      <c r="B37" s="516">
        <f>'1.sz, melléklet'!J743</f>
        <v>96985</v>
      </c>
      <c r="C37" s="840">
        <f>'1.sz, melléklet'!K743</f>
        <v>96741</v>
      </c>
      <c r="D37" s="840">
        <f>'1.sz, melléklet'!L743</f>
        <v>96741</v>
      </c>
      <c r="E37" s="837">
        <f t="shared" si="1"/>
        <v>100</v>
      </c>
      <c r="F37" s="398"/>
      <c r="G37" s="73"/>
      <c r="H37" s="724"/>
      <c r="I37" s="537"/>
      <c r="J37" s="537"/>
      <c r="K37" s="845"/>
    </row>
    <row r="38" spans="1:11" ht="25.5" customHeight="1">
      <c r="A38" s="514" t="s">
        <v>478</v>
      </c>
      <c r="B38" s="516">
        <f>'1.sz, melléklet'!J749</f>
        <v>29123</v>
      </c>
      <c r="C38" s="840">
        <f>'1.sz, melléklet'!K749</f>
        <v>33739</v>
      </c>
      <c r="D38" s="840">
        <f>'1.sz, melléklet'!L749</f>
        <v>33739</v>
      </c>
      <c r="E38" s="837">
        <f t="shared" si="1"/>
        <v>100</v>
      </c>
      <c r="F38" s="399"/>
      <c r="G38" s="73"/>
      <c r="H38" s="724"/>
      <c r="I38" s="537"/>
      <c r="J38" s="537"/>
      <c r="K38" s="845"/>
    </row>
    <row r="39" spans="1:11" ht="12.75">
      <c r="A39" s="514" t="s">
        <v>1410</v>
      </c>
      <c r="B39" s="516">
        <f>'1.sz, melléklet'!J760</f>
        <v>0</v>
      </c>
      <c r="C39" s="840">
        <f>'1.sz, melléklet'!K760</f>
        <v>123130</v>
      </c>
      <c r="D39" s="840">
        <f>'1.sz, melléklet'!L760</f>
        <v>123130</v>
      </c>
      <c r="E39" s="837">
        <f t="shared" si="1"/>
        <v>100</v>
      </c>
      <c r="F39" s="398"/>
      <c r="G39" s="73"/>
      <c r="H39" s="724"/>
      <c r="I39" s="537"/>
      <c r="J39" s="537"/>
      <c r="K39" s="845"/>
    </row>
    <row r="40" spans="1:11" ht="12.75">
      <c r="A40" s="514" t="s">
        <v>1453</v>
      </c>
      <c r="B40" s="516">
        <f>'1.sz, melléklet'!J778</f>
        <v>0</v>
      </c>
      <c r="C40" s="840">
        <f>'1.sz, melléklet'!K778</f>
        <v>347781</v>
      </c>
      <c r="D40" s="840">
        <f>'1.sz, melléklet'!L778</f>
        <v>347781</v>
      </c>
      <c r="E40" s="837">
        <f t="shared" si="1"/>
        <v>100</v>
      </c>
      <c r="F40" s="398"/>
      <c r="G40" s="73"/>
      <c r="H40" s="724"/>
      <c r="I40" s="537"/>
      <c r="J40" s="537"/>
      <c r="K40" s="845"/>
    </row>
    <row r="41" spans="1:11" ht="12.75">
      <c r="A41" s="514" t="s">
        <v>1411</v>
      </c>
      <c r="B41" s="516">
        <f>'1.sz, melléklet'!J787</f>
        <v>0</v>
      </c>
      <c r="C41" s="840">
        <f>'1.sz, melléklet'!K787</f>
        <v>28410</v>
      </c>
      <c r="D41" s="840">
        <f>'1.sz, melléklet'!L787</f>
        <v>28410</v>
      </c>
      <c r="E41" s="837">
        <f t="shared" si="1"/>
        <v>100</v>
      </c>
      <c r="F41" s="398"/>
      <c r="G41" s="73"/>
      <c r="H41" s="724"/>
      <c r="I41" s="537"/>
      <c r="J41" s="537"/>
      <c r="K41" s="845"/>
    </row>
    <row r="42" spans="1:11" ht="12.75">
      <c r="A42" s="514" t="s">
        <v>1470</v>
      </c>
      <c r="B42" s="516">
        <f>'1.sz, melléklet'!J793</f>
        <v>0</v>
      </c>
      <c r="C42" s="840">
        <f>'1.sz, melléklet'!K793</f>
        <v>1400</v>
      </c>
      <c r="D42" s="840">
        <f>'1.sz, melléklet'!L793</f>
        <v>1400</v>
      </c>
      <c r="E42" s="837">
        <f t="shared" si="1"/>
        <v>100</v>
      </c>
      <c r="F42" s="398"/>
      <c r="G42" s="73"/>
      <c r="H42" s="724"/>
      <c r="I42" s="537"/>
      <c r="J42" s="537"/>
      <c r="K42" s="845"/>
    </row>
    <row r="43" spans="1:11" ht="12.75">
      <c r="A43" s="514" t="s">
        <v>1471</v>
      </c>
      <c r="B43" s="516">
        <f>'1.sz, melléklet'!J798</f>
        <v>0</v>
      </c>
      <c r="C43" s="840">
        <f>'1.sz, melléklet'!K798</f>
        <v>69862</v>
      </c>
      <c r="D43" s="840"/>
      <c r="E43" s="837"/>
      <c r="F43" s="398"/>
      <c r="G43" s="73"/>
      <c r="H43" s="724"/>
      <c r="I43" s="537"/>
      <c r="J43" s="537"/>
      <c r="K43" s="845"/>
    </row>
    <row r="44" spans="1:11" ht="25.5">
      <c r="A44" s="529" t="s">
        <v>1590</v>
      </c>
      <c r="B44" s="530">
        <f>'1.sz, melléklet'!J800</f>
        <v>3648032</v>
      </c>
      <c r="C44" s="530">
        <f>'1.sz, melléklet'!K800</f>
        <v>4238658</v>
      </c>
      <c r="D44" s="530">
        <f>'1.sz, melléklet'!L800</f>
        <v>4168796</v>
      </c>
      <c r="E44" s="863">
        <f t="shared" si="1"/>
        <v>98.35178964662872</v>
      </c>
      <c r="F44" s="398"/>
      <c r="G44" s="73"/>
      <c r="H44" s="724"/>
      <c r="I44" s="537"/>
      <c r="J44" s="537"/>
      <c r="K44" s="845"/>
    </row>
    <row r="45" spans="1:11" ht="13.5">
      <c r="A45" s="529" t="s">
        <v>1464</v>
      </c>
      <c r="B45" s="530">
        <f>'1.sz, melléklet'!J817</f>
        <v>590000</v>
      </c>
      <c r="C45" s="530">
        <f>'1.sz, melléklet'!K817</f>
        <v>963004</v>
      </c>
      <c r="D45" s="530">
        <f>'1.sz, melléklet'!L817</f>
        <v>794730</v>
      </c>
      <c r="E45" s="863">
        <f t="shared" si="1"/>
        <v>82.52613696308634</v>
      </c>
      <c r="F45" s="398"/>
      <c r="G45" s="73"/>
      <c r="H45" s="724"/>
      <c r="I45" s="537"/>
      <c r="J45" s="537"/>
      <c r="K45" s="845"/>
    </row>
    <row r="46" spans="1:11" ht="26.25" customHeight="1">
      <c r="A46" s="856" t="s">
        <v>1369</v>
      </c>
      <c r="B46" s="647"/>
      <c r="C46" s="647">
        <f>'1.sz, melléklet'!K819</f>
        <v>17631</v>
      </c>
      <c r="D46" s="647">
        <f>'1.sz, melléklet'!L819</f>
        <v>17631</v>
      </c>
      <c r="E46" s="863">
        <f t="shared" si="1"/>
        <v>100</v>
      </c>
      <c r="F46" s="398"/>
      <c r="G46" s="73"/>
      <c r="H46" s="724"/>
      <c r="I46" s="537"/>
      <c r="J46" s="537"/>
      <c r="K46" s="845"/>
    </row>
    <row r="47" spans="1:11" ht="25.5">
      <c r="A47" s="646" t="s">
        <v>1412</v>
      </c>
      <c r="B47" s="647"/>
      <c r="C47" s="647"/>
      <c r="D47" s="846">
        <v>4085</v>
      </c>
      <c r="E47" s="863"/>
      <c r="F47" s="401"/>
      <c r="G47" s="74"/>
      <c r="H47" s="725"/>
      <c r="I47" s="853"/>
      <c r="J47" s="853"/>
      <c r="K47" s="845"/>
    </row>
    <row r="48" spans="1:11" ht="17.25" customHeight="1">
      <c r="A48" s="646" t="s">
        <v>1478</v>
      </c>
      <c r="B48" s="647"/>
      <c r="C48" s="647"/>
      <c r="D48" s="846">
        <f>'1.sz, melléklet'!L822</f>
        <v>-242450</v>
      </c>
      <c r="E48" s="855"/>
      <c r="F48" s="648"/>
      <c r="G48" s="649"/>
      <c r="H48" s="726"/>
      <c r="I48" s="854"/>
      <c r="J48" s="854"/>
      <c r="K48" s="847"/>
    </row>
    <row r="49" spans="1:11" ht="4.5" customHeight="1" thickBot="1">
      <c r="A49" s="646"/>
      <c r="B49" s="647"/>
      <c r="C49" s="647"/>
      <c r="D49" s="846"/>
      <c r="E49" s="845"/>
      <c r="F49" s="648"/>
      <c r="G49" s="649"/>
      <c r="H49" s="726"/>
      <c r="I49" s="854"/>
      <c r="J49" s="854"/>
      <c r="K49" s="847"/>
    </row>
    <row r="50" spans="1:11" ht="15" customHeight="1" thickBot="1">
      <c r="A50" s="877" t="s">
        <v>1927</v>
      </c>
      <c r="B50" s="727">
        <f>'1.sz, melléklet'!J824</f>
        <v>12868721</v>
      </c>
      <c r="C50" s="727">
        <f>'1.sz, melléklet'!K824</f>
        <v>15278176</v>
      </c>
      <c r="D50" s="727">
        <f>'1.sz, melléklet'!L824</f>
        <v>14871821</v>
      </c>
      <c r="E50" s="862">
        <f>D50/C50*100</f>
        <v>97.34029114470208</v>
      </c>
      <c r="F50" s="878" t="s">
        <v>549</v>
      </c>
      <c r="G50" s="728">
        <f>'2.sz. melléklet'!J3381</f>
        <v>12868721</v>
      </c>
      <c r="H50" s="728">
        <f>'2.sz. melléklet'!K3381</f>
        <v>2757151.5</v>
      </c>
      <c r="I50" s="728">
        <f>'2.sz. melléklet'!L3381</f>
        <v>15278176</v>
      </c>
      <c r="J50" s="728">
        <f>'2.sz. melléklet'!M3381</f>
        <v>12601824</v>
      </c>
      <c r="K50" s="862">
        <f>'2.sz. melléklet'!N3381</f>
        <v>82.4825162375404</v>
      </c>
    </row>
    <row r="51" spans="1:11" ht="3.75" customHeight="1">
      <c r="A51" s="646"/>
      <c r="B51" s="647"/>
      <c r="C51" s="647"/>
      <c r="D51" s="846"/>
      <c r="E51" s="845"/>
      <c r="F51" s="648"/>
      <c r="G51" s="649"/>
      <c r="H51" s="726"/>
      <c r="I51" s="854"/>
      <c r="J51" s="854"/>
      <c r="K51" s="847"/>
    </row>
    <row r="52" spans="1:11" ht="25.5">
      <c r="A52" s="646" t="s">
        <v>1924</v>
      </c>
      <c r="B52" s="647"/>
      <c r="C52" s="647"/>
      <c r="D52" s="846">
        <f>'1.sz, melléklet'!L826</f>
        <v>101762</v>
      </c>
      <c r="E52" s="855"/>
      <c r="F52" s="532" t="s">
        <v>550</v>
      </c>
      <c r="G52" s="73"/>
      <c r="H52" s="724"/>
      <c r="I52" s="537"/>
      <c r="J52" s="537">
        <f>'2.sz. melléklet'!M3383</f>
        <v>101762</v>
      </c>
      <c r="K52" s="847"/>
    </row>
    <row r="53" spans="1:11" ht="25.5">
      <c r="A53" s="646" t="s">
        <v>546</v>
      </c>
      <c r="B53" s="647"/>
      <c r="C53" s="647"/>
      <c r="D53" s="846">
        <f>'1.sz, melléklet'!L827</f>
        <v>729</v>
      </c>
      <c r="E53" s="845"/>
      <c r="F53" s="532" t="s">
        <v>551</v>
      </c>
      <c r="G53" s="73"/>
      <c r="H53" s="724"/>
      <c r="I53" s="537"/>
      <c r="J53" s="537">
        <f>'2.sz. melléklet'!M3384</f>
        <v>729</v>
      </c>
      <c r="K53" s="847"/>
    </row>
    <row r="54" spans="1:11" ht="25.5">
      <c r="A54" s="646" t="s">
        <v>1925</v>
      </c>
      <c r="B54" s="647"/>
      <c r="C54" s="647"/>
      <c r="D54" s="846">
        <f>'1.sz, melléklet'!L828</f>
        <v>102491</v>
      </c>
      <c r="E54" s="855"/>
      <c r="F54" s="648"/>
      <c r="G54" s="649"/>
      <c r="H54" s="726"/>
      <c r="I54" s="854"/>
      <c r="J54" s="854"/>
      <c r="K54" s="847"/>
    </row>
    <row r="55" spans="1:11" ht="3.75" customHeight="1" thickBot="1">
      <c r="A55" s="646"/>
      <c r="B55" s="647"/>
      <c r="C55" s="647"/>
      <c r="D55" s="846"/>
      <c r="E55" s="845"/>
      <c r="F55" s="648"/>
      <c r="G55" s="649"/>
      <c r="H55" s="726"/>
      <c r="I55" s="854"/>
      <c r="J55" s="854"/>
      <c r="K55" s="847"/>
    </row>
    <row r="56" spans="1:11" ht="15" customHeight="1" thickBot="1">
      <c r="A56" s="653" t="s">
        <v>1539</v>
      </c>
      <c r="B56" s="727">
        <f>'1.sz, melléklet'!J830</f>
        <v>12868721</v>
      </c>
      <c r="C56" s="727">
        <f>'1.sz, melléklet'!K830</f>
        <v>15278176</v>
      </c>
      <c r="D56" s="727">
        <f>'1.sz, melléklet'!L830</f>
        <v>15076803</v>
      </c>
      <c r="E56" s="862">
        <f t="shared" si="1"/>
        <v>98.68195653722015</v>
      </c>
      <c r="F56" s="654" t="s">
        <v>1898</v>
      </c>
      <c r="G56" s="728">
        <f>'2.sz. melléklet'!J3386</f>
        <v>12868721</v>
      </c>
      <c r="H56" s="728">
        <f>'2.sz. melléklet'!K3386</f>
        <v>41002</v>
      </c>
      <c r="I56" s="728">
        <f>'2.sz. melléklet'!L3386</f>
        <v>15278176</v>
      </c>
      <c r="J56" s="728">
        <f>'2.sz. melléklet'!M3386</f>
        <v>12704315</v>
      </c>
      <c r="K56" s="862">
        <f>'2.sz. melléklet'!N3386</f>
        <v>83.15334893379944</v>
      </c>
    </row>
    <row r="57" ht="4.5" customHeight="1"/>
    <row r="58" spans="1:7" ht="13.5" customHeight="1">
      <c r="A58" s="1" t="s">
        <v>378</v>
      </c>
      <c r="B58" s="879">
        <v>1142463</v>
      </c>
      <c r="F58" s="857" t="s">
        <v>1360</v>
      </c>
      <c r="G58" s="652">
        <v>13973</v>
      </c>
    </row>
    <row r="59" spans="1:7" ht="12.75" customHeight="1">
      <c r="A59" s="1" t="s">
        <v>1926</v>
      </c>
      <c r="B59" s="879">
        <v>1128490</v>
      </c>
      <c r="F59" s="858" t="s">
        <v>1380</v>
      </c>
      <c r="G59" s="867">
        <v>15076803</v>
      </c>
    </row>
    <row r="60" spans="1:7" ht="12" customHeight="1">
      <c r="A60" s="857" t="s">
        <v>1360</v>
      </c>
      <c r="B60" s="652">
        <v>13973</v>
      </c>
      <c r="F60" s="858" t="s">
        <v>1381</v>
      </c>
      <c r="G60" s="703">
        <v>12704315</v>
      </c>
    </row>
    <row r="61" spans="1:7" ht="12" customHeight="1">
      <c r="A61" s="858"/>
      <c r="B61" s="867"/>
      <c r="F61" s="857" t="s">
        <v>1382</v>
      </c>
      <c r="G61" s="657">
        <f>SUM(G58+G59)-G60</f>
        <v>2386461</v>
      </c>
    </row>
    <row r="62" spans="1:4" ht="11.25" customHeight="1">
      <c r="A62" s="858"/>
      <c r="B62" s="703"/>
      <c r="D62" s="866"/>
    </row>
    <row r="63" spans="1:2" ht="12" customHeight="1">
      <c r="A63" s="857"/>
      <c r="B63" s="657"/>
    </row>
    <row r="66" spans="1:11" s="22" customFormat="1" ht="18" customHeight="1">
      <c r="A66" s="1"/>
      <c r="B66" s="1"/>
      <c r="C66" s="1"/>
      <c r="D66" s="1"/>
      <c r="E66" s="651"/>
      <c r="F66" s="1"/>
      <c r="G66" s="1"/>
      <c r="H66" s="1"/>
      <c r="I66" s="1"/>
      <c r="J66" s="1"/>
      <c r="K66" s="651"/>
    </row>
    <row r="68" ht="15.75" customHeight="1"/>
    <row r="69" ht="9" customHeight="1"/>
    <row r="70" ht="18" customHeight="1"/>
  </sheetData>
  <mergeCells count="3">
    <mergeCell ref="A3:E3"/>
    <mergeCell ref="F3:K3"/>
    <mergeCell ref="G1:K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M138"/>
  <sheetViews>
    <sheetView zoomScale="75" zoomScaleNormal="75" zoomScaleSheetLayoutView="75" workbookViewId="0" topLeftCell="G1">
      <selection activeCell="H20" sqref="H20"/>
    </sheetView>
  </sheetViews>
  <sheetFormatPr defaultColWidth="9.140625" defaultRowHeight="12.75"/>
  <cols>
    <col min="1" max="1" width="3.00390625" style="1012" customWidth="1"/>
    <col min="2" max="2" width="3.8515625" style="1012" customWidth="1"/>
    <col min="3" max="3" width="2.28125" style="1009" customWidth="1"/>
    <col min="4" max="4" width="3.00390625" style="1009" customWidth="1"/>
    <col min="5" max="5" width="2.421875" style="1009" customWidth="1"/>
    <col min="6" max="6" width="68.8515625" style="1005" customWidth="1"/>
    <col min="7" max="7" width="15.140625" style="1006" customWidth="1"/>
    <col min="8" max="8" width="15.28125" style="1006" customWidth="1"/>
    <col min="9" max="9" width="15.140625" style="1006" customWidth="1"/>
    <col min="10" max="10" width="15.28125" style="1005" customWidth="1"/>
    <col min="11" max="11" width="15.28125" style="1008" customWidth="1"/>
    <col min="12" max="12" width="16.140625" style="1008" customWidth="1"/>
    <col min="13" max="13" width="15.140625" style="1008" customWidth="1"/>
    <col min="14" max="16384" width="9.28125" style="1009" customWidth="1"/>
  </cols>
  <sheetData>
    <row r="1" spans="1:13" ht="15.75">
      <c r="A1" s="1002" t="s">
        <v>1752</v>
      </c>
      <c r="B1" s="1003"/>
      <c r="C1" s="1004"/>
      <c r="D1" s="1004"/>
      <c r="E1" s="1004"/>
      <c r="I1" s="1007"/>
      <c r="M1" s="1007" t="s">
        <v>571</v>
      </c>
    </row>
    <row r="2" spans="1:13" ht="14.25" customHeight="1">
      <c r="A2" s="1002"/>
      <c r="B2" s="1003"/>
      <c r="C2" s="1004"/>
      <c r="D2" s="1004"/>
      <c r="E2" s="1004"/>
      <c r="I2" s="1007"/>
      <c r="L2" s="1010" t="s">
        <v>572</v>
      </c>
      <c r="M2" s="1010"/>
    </row>
    <row r="3" spans="1:13" ht="18.75" customHeight="1">
      <c r="A3" s="1011" t="s">
        <v>573</v>
      </c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</row>
    <row r="4" spans="1:13" ht="18.75" customHeight="1">
      <c r="A4" s="1011" t="s">
        <v>574</v>
      </c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</row>
    <row r="5" ht="15" customHeight="1" thickBot="1">
      <c r="M5" s="1008" t="s">
        <v>575</v>
      </c>
    </row>
    <row r="6" spans="1:13" s="1021" customFormat="1" ht="79.5" thickBot="1">
      <c r="A6" s="1013" t="s">
        <v>576</v>
      </c>
      <c r="B6" s="1014"/>
      <c r="C6" s="1015" t="s">
        <v>1540</v>
      </c>
      <c r="D6" s="1016"/>
      <c r="E6" s="1017"/>
      <c r="F6" s="1018"/>
      <c r="G6" s="1019" t="s">
        <v>577</v>
      </c>
      <c r="H6" s="1019" t="s">
        <v>578</v>
      </c>
      <c r="I6" s="1019" t="s">
        <v>579</v>
      </c>
      <c r="J6" s="1020" t="s">
        <v>580</v>
      </c>
      <c r="K6" s="1020" t="s">
        <v>581</v>
      </c>
      <c r="L6" s="1020" t="s">
        <v>582</v>
      </c>
      <c r="M6" s="1020" t="s">
        <v>583</v>
      </c>
    </row>
    <row r="7" spans="1:13" s="1024" customFormat="1" ht="15.75">
      <c r="A7" s="1022" t="s">
        <v>584</v>
      </c>
      <c r="B7" s="1022"/>
      <c r="C7" s="1022" t="s">
        <v>585</v>
      </c>
      <c r="D7" s="1022"/>
      <c r="E7" s="1022"/>
      <c r="F7" s="1022"/>
      <c r="G7" s="1023" t="s">
        <v>586</v>
      </c>
      <c r="H7" s="1023" t="s">
        <v>587</v>
      </c>
      <c r="I7" s="1023" t="s">
        <v>588</v>
      </c>
      <c r="J7" s="1023" t="s">
        <v>589</v>
      </c>
      <c r="K7" s="1023" t="s">
        <v>590</v>
      </c>
      <c r="L7" s="1023" t="s">
        <v>591</v>
      </c>
      <c r="M7" s="1023" t="s">
        <v>592</v>
      </c>
    </row>
    <row r="8" spans="1:13" s="1021" customFormat="1" ht="9.75" customHeight="1">
      <c r="A8" s="1025"/>
      <c r="B8" s="1026"/>
      <c r="C8" s="1025"/>
      <c r="D8" s="1026"/>
      <c r="E8" s="1025"/>
      <c r="F8" s="1025"/>
      <c r="G8" s="1027"/>
      <c r="H8" s="1027"/>
      <c r="I8" s="1027"/>
      <c r="J8" s="1028"/>
      <c r="K8" s="1028"/>
      <c r="L8" s="1028"/>
      <c r="M8" s="1028"/>
    </row>
    <row r="9" spans="1:13" s="1038" customFormat="1" ht="14.25" customHeight="1">
      <c r="A9" s="1029" t="s">
        <v>593</v>
      </c>
      <c r="B9" s="1030"/>
      <c r="C9" s="1031" t="s">
        <v>594</v>
      </c>
      <c r="D9" s="1032"/>
      <c r="E9" s="1031"/>
      <c r="F9" s="1033"/>
      <c r="G9" s="1034">
        <v>1607</v>
      </c>
      <c r="H9" s="1034">
        <v>56957</v>
      </c>
      <c r="I9" s="1035">
        <f>G9*H9</f>
        <v>91529899</v>
      </c>
      <c r="J9" s="1036">
        <v>56957</v>
      </c>
      <c r="K9" s="1037">
        <f>J9*G9</f>
        <v>91529899</v>
      </c>
      <c r="L9" s="1037"/>
      <c r="M9" s="1037"/>
    </row>
    <row r="10" spans="1:13" s="1038" customFormat="1" ht="14.25" customHeight="1">
      <c r="A10" s="1029"/>
      <c r="B10" s="1030"/>
      <c r="C10" s="1031"/>
      <c r="D10" s="1032"/>
      <c r="E10" s="1031"/>
      <c r="F10" s="1033"/>
      <c r="G10" s="1034"/>
      <c r="H10" s="1034"/>
      <c r="I10" s="1035"/>
      <c r="J10" s="1036"/>
      <c r="K10" s="1037"/>
      <c r="L10" s="1037"/>
      <c r="M10" s="1037"/>
    </row>
    <row r="11" spans="1:13" s="1038" customFormat="1" ht="14.25" customHeight="1">
      <c r="A11" s="1029" t="s">
        <v>595</v>
      </c>
      <c r="B11" s="1030"/>
      <c r="C11" s="1031" t="s">
        <v>596</v>
      </c>
      <c r="D11" s="1032"/>
      <c r="E11" s="1031"/>
      <c r="F11" s="1033"/>
      <c r="G11" s="1034">
        <v>322596</v>
      </c>
      <c r="H11" s="1034">
        <v>12</v>
      </c>
      <c r="I11" s="1035">
        <f>G11*H11</f>
        <v>3871152</v>
      </c>
      <c r="J11" s="1036">
        <v>12</v>
      </c>
      <c r="K11" s="1037">
        <f>J11*G11</f>
        <v>3871152</v>
      </c>
      <c r="L11" s="1037"/>
      <c r="M11" s="1037"/>
    </row>
    <row r="12" spans="1:13" s="1038" customFormat="1" ht="14.25" customHeight="1">
      <c r="A12" s="1029"/>
      <c r="B12" s="1030"/>
      <c r="C12" s="1031"/>
      <c r="D12" s="1032"/>
      <c r="E12" s="1031"/>
      <c r="F12" s="1033"/>
      <c r="G12" s="1034"/>
      <c r="H12" s="1034"/>
      <c r="I12" s="1035"/>
      <c r="J12" s="1036"/>
      <c r="K12" s="1037"/>
      <c r="L12" s="1037"/>
      <c r="M12" s="1037"/>
    </row>
    <row r="13" spans="1:13" s="1038" customFormat="1" ht="14.25" customHeight="1">
      <c r="A13" s="1029" t="s">
        <v>597</v>
      </c>
      <c r="B13" s="1030"/>
      <c r="C13" s="1031" t="s">
        <v>598</v>
      </c>
      <c r="D13" s="1032"/>
      <c r="E13" s="1031"/>
      <c r="F13" s="1033"/>
      <c r="G13" s="1034">
        <v>3816</v>
      </c>
      <c r="H13" s="1034">
        <v>240</v>
      </c>
      <c r="I13" s="1035">
        <f>G13*H13</f>
        <v>915840</v>
      </c>
      <c r="J13" s="1036">
        <v>240</v>
      </c>
      <c r="K13" s="1037">
        <f>J13*G13</f>
        <v>915840</v>
      </c>
      <c r="L13" s="1037"/>
      <c r="M13" s="1037"/>
    </row>
    <row r="14" spans="1:13" s="1038" customFormat="1" ht="14.25" customHeight="1">
      <c r="A14" s="1029"/>
      <c r="B14" s="1030"/>
      <c r="C14" s="1031"/>
      <c r="D14" s="1032"/>
      <c r="E14" s="1031"/>
      <c r="F14" s="1033"/>
      <c r="G14" s="1034"/>
      <c r="H14" s="1034"/>
      <c r="I14" s="1035"/>
      <c r="J14" s="1036"/>
      <c r="K14" s="1037"/>
      <c r="L14" s="1037"/>
      <c r="M14" s="1037"/>
    </row>
    <row r="15" spans="1:13" s="1038" customFormat="1" ht="14.25" customHeight="1">
      <c r="A15" s="1029" t="s">
        <v>599</v>
      </c>
      <c r="B15" s="1030"/>
      <c r="C15" s="1031" t="s">
        <v>1619</v>
      </c>
      <c r="D15" s="1032"/>
      <c r="E15" s="1031"/>
      <c r="F15" s="1033"/>
      <c r="G15" s="1034"/>
      <c r="H15" s="1034"/>
      <c r="I15" s="1035"/>
      <c r="J15" s="1039"/>
      <c r="K15" s="1037"/>
      <c r="L15" s="1037"/>
      <c r="M15" s="1037"/>
    </row>
    <row r="16" spans="1:13" s="1046" customFormat="1" ht="14.25" customHeight="1">
      <c r="A16" s="1040"/>
      <c r="B16" s="1041" t="s">
        <v>600</v>
      </c>
      <c r="C16" s="1042"/>
      <c r="D16" s="1004" t="s">
        <v>601</v>
      </c>
      <c r="E16" s="1042"/>
      <c r="F16" s="1005"/>
      <c r="G16" s="1043">
        <v>6837100</v>
      </c>
      <c r="H16" s="1043">
        <v>1</v>
      </c>
      <c r="I16" s="1044">
        <f>G16*H16</f>
        <v>6837100</v>
      </c>
      <c r="J16" s="1045">
        <v>1</v>
      </c>
      <c r="K16" s="1037">
        <f>J16*G16</f>
        <v>6837100</v>
      </c>
      <c r="L16" s="1037"/>
      <c r="M16" s="1037"/>
    </row>
    <row r="17" spans="1:13" s="1046" customFormat="1" ht="14.25" customHeight="1">
      <c r="A17" s="1040"/>
      <c r="B17" s="1041" t="s">
        <v>602</v>
      </c>
      <c r="C17" s="1042"/>
      <c r="D17" s="1004" t="s">
        <v>603</v>
      </c>
      <c r="E17" s="1042"/>
      <c r="F17" s="1047"/>
      <c r="G17" s="1043">
        <v>500</v>
      </c>
      <c r="H17" s="1043">
        <v>147401</v>
      </c>
      <c r="I17" s="1044">
        <f>G17*H17</f>
        <v>73700500</v>
      </c>
      <c r="J17" s="1045">
        <v>147401</v>
      </c>
      <c r="K17" s="1037">
        <v>73700500</v>
      </c>
      <c r="L17" s="1037"/>
      <c r="M17" s="1037"/>
    </row>
    <row r="18" spans="1:13" s="1046" customFormat="1" ht="14.25" customHeight="1">
      <c r="A18" s="1040"/>
      <c r="B18" s="1041" t="s">
        <v>604</v>
      </c>
      <c r="C18" s="1042"/>
      <c r="D18" s="1004" t="s">
        <v>605</v>
      </c>
      <c r="E18" s="1042"/>
      <c r="F18" s="1005"/>
      <c r="G18" s="1043">
        <v>300</v>
      </c>
      <c r="H18" s="1043">
        <v>106924</v>
      </c>
      <c r="I18" s="1044">
        <f>G18*H18</f>
        <v>32077200</v>
      </c>
      <c r="J18" s="1045">
        <v>106924</v>
      </c>
      <c r="K18" s="1037">
        <f>J18*G18</f>
        <v>32077200</v>
      </c>
      <c r="L18" s="1037"/>
      <c r="M18" s="1037"/>
    </row>
    <row r="19" spans="1:13" s="1046" customFormat="1" ht="14.25" customHeight="1">
      <c r="A19" s="1040"/>
      <c r="B19" s="1041" t="s">
        <v>606</v>
      </c>
      <c r="C19" s="1042"/>
      <c r="D19" s="1004" t="s">
        <v>607</v>
      </c>
      <c r="E19" s="1042"/>
      <c r="F19" s="1005"/>
      <c r="G19" s="1043">
        <v>124</v>
      </c>
      <c r="H19" s="1043">
        <v>77809</v>
      </c>
      <c r="I19" s="1044">
        <f>G19*H19</f>
        <v>9648316</v>
      </c>
      <c r="J19" s="1045">
        <v>77809</v>
      </c>
      <c r="K19" s="1037">
        <f>J19*G19</f>
        <v>9648316</v>
      </c>
      <c r="L19" s="1037"/>
      <c r="M19" s="1037"/>
    </row>
    <row r="20" spans="1:13" s="1046" customFormat="1" ht="14.25" customHeight="1">
      <c r="A20" s="1040"/>
      <c r="B20" s="1048"/>
      <c r="C20" s="1042"/>
      <c r="E20" s="1031" t="s">
        <v>608</v>
      </c>
      <c r="F20" s="1033"/>
      <c r="G20" s="1049"/>
      <c r="H20" s="1049"/>
      <c r="I20" s="1035">
        <f>SUM(I16:I19)</f>
        <v>122263116</v>
      </c>
      <c r="J20" s="1049"/>
      <c r="K20" s="1035">
        <f>SUM(K16:K19)</f>
        <v>122263116</v>
      </c>
      <c r="L20" s="1037"/>
      <c r="M20" s="1037"/>
    </row>
    <row r="21" spans="1:13" s="1046" customFormat="1" ht="14.25" customHeight="1">
      <c r="A21" s="1040"/>
      <c r="B21" s="1048"/>
      <c r="C21" s="1042"/>
      <c r="E21" s="1042"/>
      <c r="F21" s="1005"/>
      <c r="G21" s="1050"/>
      <c r="H21" s="1050"/>
      <c r="I21" s="1051"/>
      <c r="J21" s="1052"/>
      <c r="K21" s="1037"/>
      <c r="L21" s="1037"/>
      <c r="M21" s="1037"/>
    </row>
    <row r="22" spans="1:13" s="1038" customFormat="1" ht="14.25" customHeight="1">
      <c r="A22" s="1029" t="s">
        <v>609</v>
      </c>
      <c r="B22" s="1030"/>
      <c r="C22" s="1031" t="s">
        <v>610</v>
      </c>
      <c r="D22" s="1032"/>
      <c r="E22" s="1031"/>
      <c r="F22" s="1033"/>
      <c r="G22" s="1034">
        <v>2</v>
      </c>
      <c r="H22" s="1034">
        <v>30000000</v>
      </c>
      <c r="I22" s="1035">
        <f>G22*H22</f>
        <v>60000000</v>
      </c>
      <c r="J22" s="1036">
        <v>61616079</v>
      </c>
      <c r="K22" s="1035">
        <f>J22*G22</f>
        <v>123232158</v>
      </c>
      <c r="L22" s="1037">
        <f>J22-H22</f>
        <v>31616079</v>
      </c>
      <c r="M22" s="1037">
        <f>K22-I22</f>
        <v>63232158</v>
      </c>
    </row>
    <row r="23" spans="1:13" s="1038" customFormat="1" ht="14.25" customHeight="1">
      <c r="A23" s="1029"/>
      <c r="B23" s="1030"/>
      <c r="C23" s="1031"/>
      <c r="D23" s="1032"/>
      <c r="E23" s="1031"/>
      <c r="F23" s="1033"/>
      <c r="G23" s="1034"/>
      <c r="H23" s="1034"/>
      <c r="I23" s="1035"/>
      <c r="J23" s="1036"/>
      <c r="K23" s="1035"/>
      <c r="L23" s="1037"/>
      <c r="M23" s="1037"/>
    </row>
    <row r="24" spans="1:13" s="1038" customFormat="1" ht="14.25" customHeight="1">
      <c r="A24" s="1029" t="s">
        <v>611</v>
      </c>
      <c r="B24" s="1030"/>
      <c r="C24" s="1031" t="s">
        <v>612</v>
      </c>
      <c r="D24" s="1032"/>
      <c r="E24" s="1031"/>
      <c r="F24" s="1033"/>
      <c r="G24" s="1053">
        <v>3886</v>
      </c>
      <c r="H24" s="1053">
        <v>56957</v>
      </c>
      <c r="I24" s="1054">
        <f>G24*H24</f>
        <v>221334902</v>
      </c>
      <c r="J24" s="1055">
        <v>56957</v>
      </c>
      <c r="K24" s="1035">
        <f>J24*G24</f>
        <v>221334902</v>
      </c>
      <c r="L24" s="1037"/>
      <c r="M24" s="1037"/>
    </row>
    <row r="25" spans="1:13" s="1038" customFormat="1" ht="14.25" customHeight="1">
      <c r="A25" s="1029"/>
      <c r="B25" s="1030"/>
      <c r="C25" s="1031"/>
      <c r="D25" s="1032"/>
      <c r="E25" s="1031"/>
      <c r="F25" s="1033"/>
      <c r="G25" s="1053"/>
      <c r="H25" s="1053"/>
      <c r="I25" s="1054"/>
      <c r="J25" s="1055"/>
      <c r="K25" s="1035"/>
      <c r="L25" s="1037"/>
      <c r="M25" s="1037"/>
    </row>
    <row r="26" spans="1:13" s="1038" customFormat="1" ht="14.25" customHeight="1">
      <c r="A26" s="1029" t="s">
        <v>613</v>
      </c>
      <c r="B26" s="1030"/>
      <c r="C26" s="1031" t="s">
        <v>614</v>
      </c>
      <c r="D26" s="1032"/>
      <c r="E26" s="1031"/>
      <c r="F26" s="1033"/>
      <c r="G26" s="1053">
        <v>1194</v>
      </c>
      <c r="H26" s="1053">
        <v>56957</v>
      </c>
      <c r="I26" s="1054">
        <v>68000282</v>
      </c>
      <c r="J26" s="1055">
        <v>56957</v>
      </c>
      <c r="K26" s="1035">
        <v>68000282</v>
      </c>
      <c r="L26" s="1037"/>
      <c r="M26" s="1037"/>
    </row>
    <row r="27" spans="1:13" s="1038" customFormat="1" ht="14.25" customHeight="1">
      <c r="A27" s="1029"/>
      <c r="B27" s="1030"/>
      <c r="C27" s="1031"/>
      <c r="D27" s="1032"/>
      <c r="E27" s="1031"/>
      <c r="F27" s="1033"/>
      <c r="G27" s="1053"/>
      <c r="H27" s="1053"/>
      <c r="I27" s="1054"/>
      <c r="J27" s="1055"/>
      <c r="K27" s="1037"/>
      <c r="L27" s="1037"/>
      <c r="M27" s="1037"/>
    </row>
    <row r="28" spans="1:13" s="1038" customFormat="1" ht="14.25" customHeight="1">
      <c r="A28" s="1029" t="s">
        <v>615</v>
      </c>
      <c r="B28" s="1030"/>
      <c r="C28" s="1031" t="s">
        <v>616</v>
      </c>
      <c r="D28" s="1032"/>
      <c r="E28" s="1031"/>
      <c r="F28" s="1033"/>
      <c r="G28" s="1034"/>
      <c r="H28" s="1034"/>
      <c r="I28" s="1035"/>
      <c r="J28" s="1036"/>
      <c r="K28" s="1037"/>
      <c r="L28" s="1037"/>
      <c r="M28" s="1037"/>
    </row>
    <row r="29" spans="1:13" s="1046" customFormat="1" ht="14.25" customHeight="1">
      <c r="A29" s="1040"/>
      <c r="B29" s="1041" t="s">
        <v>617</v>
      </c>
      <c r="C29" s="1042"/>
      <c r="D29" s="1004" t="s">
        <v>618</v>
      </c>
      <c r="E29" s="1042"/>
      <c r="F29" s="1005"/>
      <c r="G29" s="1056">
        <v>1300</v>
      </c>
      <c r="H29" s="1056">
        <v>56957</v>
      </c>
      <c r="I29" s="1044">
        <f>G29*H29</f>
        <v>74044100</v>
      </c>
      <c r="J29" s="1045">
        <v>56957</v>
      </c>
      <c r="K29" s="1037">
        <f>J29*G29</f>
        <v>74044100</v>
      </c>
      <c r="L29" s="1037"/>
      <c r="M29" s="1037"/>
    </row>
    <row r="30" spans="1:13" s="1046" customFormat="1" ht="14.25" customHeight="1">
      <c r="A30" s="1040"/>
      <c r="B30" s="1041" t="s">
        <v>619</v>
      </c>
      <c r="C30" s="1042"/>
      <c r="D30" s="1004" t="s">
        <v>620</v>
      </c>
      <c r="E30" s="1042"/>
      <c r="F30" s="1005"/>
      <c r="G30" s="1056">
        <v>520</v>
      </c>
      <c r="H30" s="1056">
        <v>56957</v>
      </c>
      <c r="I30" s="1044">
        <f>G30*H30</f>
        <v>29617640</v>
      </c>
      <c r="J30" s="1045">
        <v>56957</v>
      </c>
      <c r="K30" s="1037">
        <f>J30*G30</f>
        <v>29617640</v>
      </c>
      <c r="L30" s="1037"/>
      <c r="M30" s="1037"/>
    </row>
    <row r="31" spans="1:13" s="1046" customFormat="1" ht="14.25" customHeight="1">
      <c r="A31" s="1040"/>
      <c r="B31" s="1041" t="s">
        <v>621</v>
      </c>
      <c r="C31" s="1042"/>
      <c r="D31" s="1004" t="s">
        <v>622</v>
      </c>
      <c r="E31" s="1042"/>
      <c r="F31" s="1005"/>
      <c r="G31" s="1056">
        <v>10000000</v>
      </c>
      <c r="H31" s="1056">
        <v>1</v>
      </c>
      <c r="I31" s="1044">
        <f>G31*H31</f>
        <v>10000000</v>
      </c>
      <c r="J31" s="1045">
        <v>1</v>
      </c>
      <c r="K31" s="1037">
        <f>J31*G31</f>
        <v>10000000</v>
      </c>
      <c r="L31" s="1037"/>
      <c r="M31" s="1037"/>
    </row>
    <row r="32" spans="1:13" s="1046" customFormat="1" ht="14.25" customHeight="1">
      <c r="A32" s="1040"/>
      <c r="B32" s="1048"/>
      <c r="C32" s="1042"/>
      <c r="E32" s="1031" t="s">
        <v>623</v>
      </c>
      <c r="F32" s="1005"/>
      <c r="G32" s="1049"/>
      <c r="H32" s="1049"/>
      <c r="I32" s="1035">
        <f>SUM(I29:I31)</f>
        <v>113661740</v>
      </c>
      <c r="J32" s="1049"/>
      <c r="K32" s="1035">
        <f>SUM(K29:K31)</f>
        <v>113661740</v>
      </c>
      <c r="L32" s="1037"/>
      <c r="M32" s="1037"/>
    </row>
    <row r="33" spans="1:13" s="1046" customFormat="1" ht="14.25" customHeight="1">
      <c r="A33" s="1040"/>
      <c r="B33" s="1048"/>
      <c r="C33" s="1042"/>
      <c r="E33" s="1042"/>
      <c r="F33" s="1005"/>
      <c r="G33" s="1043"/>
      <c r="H33" s="1043"/>
      <c r="I33" s="1051"/>
      <c r="J33" s="1039"/>
      <c r="K33" s="1037"/>
      <c r="L33" s="1037"/>
      <c r="M33" s="1037"/>
    </row>
    <row r="34" spans="1:13" s="1038" customFormat="1" ht="14.25" customHeight="1">
      <c r="A34" s="1029" t="s">
        <v>624</v>
      </c>
      <c r="B34" s="1030"/>
      <c r="C34" s="1031" t="s">
        <v>625</v>
      </c>
      <c r="D34" s="1032"/>
      <c r="E34" s="1031"/>
      <c r="F34" s="1033"/>
      <c r="G34" s="1034">
        <v>737000</v>
      </c>
      <c r="H34" s="1034">
        <v>76</v>
      </c>
      <c r="I34" s="1035">
        <f>G34*H34</f>
        <v>56012000</v>
      </c>
      <c r="J34" s="1036">
        <v>76</v>
      </c>
      <c r="K34" s="1037">
        <f>J34*G34</f>
        <v>56012000</v>
      </c>
      <c r="L34" s="1037"/>
      <c r="M34" s="1037"/>
    </row>
    <row r="35" spans="7:13" s="1038" customFormat="1" ht="9.75" customHeight="1">
      <c r="G35" s="1057"/>
      <c r="H35" s="1057"/>
      <c r="I35" s="1035"/>
      <c r="J35" s="1058"/>
      <c r="K35" s="1037"/>
      <c r="L35" s="1037"/>
      <c r="M35" s="1037"/>
    </row>
    <row r="36" spans="1:13" s="1038" customFormat="1" ht="14.25" customHeight="1">
      <c r="A36" s="1029" t="s">
        <v>626</v>
      </c>
      <c r="B36" s="1030"/>
      <c r="C36" s="1031" t="s">
        <v>627</v>
      </c>
      <c r="D36" s="1032"/>
      <c r="E36" s="1031"/>
      <c r="F36" s="1033"/>
      <c r="G36" s="1034"/>
      <c r="H36" s="1034"/>
      <c r="I36" s="1035"/>
      <c r="J36" s="1036"/>
      <c r="K36" s="1037"/>
      <c r="L36" s="1037"/>
      <c r="M36" s="1037"/>
    </row>
    <row r="37" spans="2:13" s="1038" customFormat="1" ht="35.25" customHeight="1">
      <c r="B37" s="1059" t="s">
        <v>628</v>
      </c>
      <c r="C37" s="1060"/>
      <c r="D37" s="1061" t="s">
        <v>629</v>
      </c>
      <c r="E37" s="1061"/>
      <c r="F37" s="1061"/>
      <c r="G37" s="1043">
        <v>177300</v>
      </c>
      <c r="H37" s="1043">
        <v>121</v>
      </c>
      <c r="I37" s="1044">
        <f>G37*H37</f>
        <v>21453300</v>
      </c>
      <c r="J37" s="1062">
        <v>117</v>
      </c>
      <c r="K37" s="1037">
        <f>J37*G37</f>
        <v>20744100</v>
      </c>
      <c r="L37" s="1037">
        <f>J37-H37</f>
        <v>-4</v>
      </c>
      <c r="M37" s="1037">
        <f>K37-I37</f>
        <v>-709200</v>
      </c>
    </row>
    <row r="38" spans="2:13" s="1038" customFormat="1" ht="14.25" customHeight="1">
      <c r="B38" s="1059" t="s">
        <v>630</v>
      </c>
      <c r="C38" s="1060"/>
      <c r="D38" s="1059" t="s">
        <v>631</v>
      </c>
      <c r="E38" s="1059"/>
      <c r="F38" s="1059"/>
      <c r="G38" s="1043">
        <v>450000</v>
      </c>
      <c r="H38" s="1043">
        <v>30</v>
      </c>
      <c r="I38" s="1044">
        <f>G38*H38</f>
        <v>13500000</v>
      </c>
      <c r="J38" s="1062">
        <v>30</v>
      </c>
      <c r="K38" s="1037">
        <f>J38*G38</f>
        <v>13500000</v>
      </c>
      <c r="L38" s="1037"/>
      <c r="M38" s="1037"/>
    </row>
    <row r="39" spans="2:13" s="1038" customFormat="1" ht="14.25" customHeight="1">
      <c r="B39" s="1046"/>
      <c r="D39" s="1046"/>
      <c r="E39" s="1031" t="s">
        <v>632</v>
      </c>
      <c r="F39" s="1032"/>
      <c r="G39" s="1049"/>
      <c r="H39" s="1049"/>
      <c r="I39" s="1035">
        <f>SUM(I37:I38)</f>
        <v>34953300</v>
      </c>
      <c r="J39" s="1049"/>
      <c r="K39" s="1035">
        <f>SUM(K37:K38)</f>
        <v>34244100</v>
      </c>
      <c r="L39" s="1035"/>
      <c r="M39" s="1037">
        <f>K39-I39</f>
        <v>-709200</v>
      </c>
    </row>
    <row r="40" spans="2:13" s="1038" customFormat="1" ht="12" customHeight="1">
      <c r="B40" s="1046"/>
      <c r="D40" s="1046"/>
      <c r="E40" s="1031"/>
      <c r="F40" s="1032"/>
      <c r="G40" s="1063"/>
      <c r="H40" s="1043"/>
      <c r="I40" s="1051"/>
      <c r="J40" s="1064"/>
      <c r="K40" s="1037"/>
      <c r="L40" s="1037"/>
      <c r="M40" s="1037"/>
    </row>
    <row r="41" spans="1:13" s="1038" customFormat="1" ht="14.25" customHeight="1">
      <c r="A41" s="1029" t="s">
        <v>633</v>
      </c>
      <c r="B41" s="1030"/>
      <c r="C41" s="1031" t="s">
        <v>634</v>
      </c>
      <c r="D41" s="1032"/>
      <c r="E41" s="1031"/>
      <c r="F41" s="1033"/>
      <c r="G41" s="1034">
        <v>522000</v>
      </c>
      <c r="H41" s="1034">
        <v>44</v>
      </c>
      <c r="I41" s="1035">
        <f>G41*H41</f>
        <v>22968000</v>
      </c>
      <c r="J41" s="1036">
        <v>46</v>
      </c>
      <c r="K41" s="1035">
        <f>J41*G41</f>
        <v>24012000</v>
      </c>
      <c r="L41" s="1037">
        <f>J41-H41</f>
        <v>2</v>
      </c>
      <c r="M41" s="1037">
        <f>K41-I41</f>
        <v>1044000</v>
      </c>
    </row>
    <row r="42" spans="1:13" s="1038" customFormat="1" ht="14.25" customHeight="1">
      <c r="A42" s="1029"/>
      <c r="B42" s="1030"/>
      <c r="C42" s="1031"/>
      <c r="D42" s="1032"/>
      <c r="E42" s="1031"/>
      <c r="F42" s="1033"/>
      <c r="G42" s="1034"/>
      <c r="H42" s="1034"/>
      <c r="I42" s="1035"/>
      <c r="J42" s="1036"/>
      <c r="K42" s="1035"/>
      <c r="L42" s="1037"/>
      <c r="M42" s="1037"/>
    </row>
    <row r="43" spans="1:13" s="1038" customFormat="1" ht="14.25" customHeight="1">
      <c r="A43" s="1029" t="s">
        <v>635</v>
      </c>
      <c r="B43" s="1030"/>
      <c r="C43" s="1031" t="s">
        <v>636</v>
      </c>
      <c r="D43" s="1032"/>
      <c r="E43" s="1031"/>
      <c r="F43" s="1033"/>
      <c r="G43" s="1034">
        <v>365100</v>
      </c>
      <c r="H43" s="1034">
        <v>118</v>
      </c>
      <c r="I43" s="1035">
        <f>G43*H43</f>
        <v>43081800</v>
      </c>
      <c r="J43" s="1036">
        <v>136</v>
      </c>
      <c r="K43" s="1035">
        <f>J43*G43</f>
        <v>49653600</v>
      </c>
      <c r="L43" s="1037">
        <f>J43-H43</f>
        <v>18</v>
      </c>
      <c r="M43" s="1037">
        <f>K43-I43</f>
        <v>6571800</v>
      </c>
    </row>
    <row r="44" spans="1:13" s="1038" customFormat="1" ht="14.25" customHeight="1">
      <c r="A44" s="1029"/>
      <c r="B44" s="1030"/>
      <c r="C44" s="1031"/>
      <c r="D44" s="1032"/>
      <c r="E44" s="1031"/>
      <c r="F44" s="1033"/>
      <c r="G44" s="1034"/>
      <c r="H44" s="1034"/>
      <c r="I44" s="1035"/>
      <c r="J44" s="1036"/>
      <c r="K44" s="1035"/>
      <c r="L44" s="1037"/>
      <c r="M44" s="1037"/>
    </row>
    <row r="45" spans="1:13" s="1038" customFormat="1" ht="14.25" customHeight="1">
      <c r="A45" s="1029" t="s">
        <v>637</v>
      </c>
      <c r="B45" s="1030"/>
      <c r="C45" s="1031" t="s">
        <v>638</v>
      </c>
      <c r="D45" s="1032"/>
      <c r="E45" s="1031"/>
      <c r="F45" s="1033"/>
      <c r="G45" s="1034">
        <v>30000</v>
      </c>
      <c r="H45" s="1034">
        <v>3</v>
      </c>
      <c r="I45" s="1035">
        <f>G45*H45</f>
        <v>90000</v>
      </c>
      <c r="J45" s="1036">
        <v>3</v>
      </c>
      <c r="K45" s="1035">
        <f>J45*G45</f>
        <v>90000</v>
      </c>
      <c r="L45" s="1037"/>
      <c r="M45" s="1037"/>
    </row>
    <row r="46" spans="1:13" s="1038" customFormat="1" ht="14.25" customHeight="1">
      <c r="A46" s="1029"/>
      <c r="B46" s="1030"/>
      <c r="C46" s="1031"/>
      <c r="D46" s="1032"/>
      <c r="E46" s="1031"/>
      <c r="F46" s="1033"/>
      <c r="G46" s="1034"/>
      <c r="H46" s="1034"/>
      <c r="I46" s="1035"/>
      <c r="J46" s="1036"/>
      <c r="K46" s="1035"/>
      <c r="L46" s="1037"/>
      <c r="M46" s="1037"/>
    </row>
    <row r="47" spans="1:13" s="1038" customFormat="1" ht="14.25" customHeight="1">
      <c r="A47" s="1029" t="s">
        <v>639</v>
      </c>
      <c r="B47" s="1029"/>
      <c r="C47" s="1031" t="s">
        <v>640</v>
      </c>
      <c r="D47" s="1032"/>
      <c r="E47" s="1031"/>
      <c r="F47" s="1033"/>
      <c r="G47" s="1034">
        <v>189000</v>
      </c>
      <c r="H47" s="1034">
        <v>1726</v>
      </c>
      <c r="I47" s="1035">
        <f>G47*H47</f>
        <v>326214000</v>
      </c>
      <c r="J47" s="1036">
        <v>1745</v>
      </c>
      <c r="K47" s="1035">
        <f>J47*G47</f>
        <v>329805000</v>
      </c>
      <c r="L47" s="1037">
        <v>19</v>
      </c>
      <c r="M47" s="1037">
        <f>K47-I47</f>
        <v>3591000</v>
      </c>
    </row>
    <row r="48" spans="1:13" s="1038" customFormat="1" ht="14.25" customHeight="1">
      <c r="A48" s="1029"/>
      <c r="B48" s="1029"/>
      <c r="C48" s="1031"/>
      <c r="D48" s="1032"/>
      <c r="E48" s="1031"/>
      <c r="F48" s="1033"/>
      <c r="G48" s="1034"/>
      <c r="H48" s="1034"/>
      <c r="I48" s="1035"/>
      <c r="J48" s="1036"/>
      <c r="K48" s="1035"/>
      <c r="L48" s="1037"/>
      <c r="M48" s="1037"/>
    </row>
    <row r="49" spans="1:13" s="1038" customFormat="1" ht="14.25" customHeight="1">
      <c r="A49" s="1029" t="s">
        <v>641</v>
      </c>
      <c r="B49" s="1029"/>
      <c r="C49" s="1031" t="s">
        <v>642</v>
      </c>
      <c r="D49" s="1032"/>
      <c r="E49" s="1031"/>
      <c r="F49" s="1033"/>
      <c r="G49" s="1034"/>
      <c r="H49" s="1034"/>
      <c r="I49" s="1035"/>
      <c r="J49" s="1045"/>
      <c r="K49" s="1037"/>
      <c r="L49" s="1037"/>
      <c r="M49" s="1037"/>
    </row>
    <row r="50" spans="1:13" s="1004" customFormat="1" ht="14.25" customHeight="1">
      <c r="A50" s="1040"/>
      <c r="B50" s="1041" t="s">
        <v>643</v>
      </c>
      <c r="C50" s="1032"/>
      <c r="D50" s="1048" t="s">
        <v>644</v>
      </c>
      <c r="E50" s="1048"/>
      <c r="F50" s="1065"/>
      <c r="G50" s="1043">
        <v>193000</v>
      </c>
      <c r="H50" s="1043">
        <v>1571</v>
      </c>
      <c r="I50" s="1044">
        <f aca="true" t="shared" si="0" ref="I50:I59">G50*H50</f>
        <v>303203000</v>
      </c>
      <c r="J50" s="1066">
        <v>1580</v>
      </c>
      <c r="K50" s="1037">
        <f aca="true" t="shared" si="1" ref="K50:K59">J50*G50</f>
        <v>304940000</v>
      </c>
      <c r="L50" s="1037">
        <f aca="true" t="shared" si="2" ref="L50:M52">J50-H50</f>
        <v>9</v>
      </c>
      <c r="M50" s="1037">
        <f t="shared" si="2"/>
        <v>1737000</v>
      </c>
    </row>
    <row r="51" spans="1:13" s="1004" customFormat="1" ht="14.25" customHeight="1">
      <c r="A51" s="1040"/>
      <c r="B51" s="1041" t="s">
        <v>645</v>
      </c>
      <c r="C51" s="1032"/>
      <c r="D51" s="1048" t="s">
        <v>646</v>
      </c>
      <c r="E51" s="1048"/>
      <c r="F51" s="1065"/>
      <c r="G51" s="1043">
        <v>202000</v>
      </c>
      <c r="H51" s="1043">
        <v>1869</v>
      </c>
      <c r="I51" s="1044">
        <f t="shared" si="0"/>
        <v>377538000</v>
      </c>
      <c r="J51" s="1066">
        <v>1871</v>
      </c>
      <c r="K51" s="1037">
        <f t="shared" si="1"/>
        <v>377942000</v>
      </c>
      <c r="L51" s="1037">
        <f t="shared" si="2"/>
        <v>2</v>
      </c>
      <c r="M51" s="1037">
        <f t="shared" si="2"/>
        <v>404000</v>
      </c>
    </row>
    <row r="52" spans="1:13" s="1004" customFormat="1" ht="14.25" customHeight="1">
      <c r="A52" s="1040"/>
      <c r="B52" s="1041" t="s">
        <v>647</v>
      </c>
      <c r="C52" s="1032"/>
      <c r="D52" s="1048" t="s">
        <v>648</v>
      </c>
      <c r="E52" s="1030"/>
      <c r="F52" s="1005"/>
      <c r="G52" s="1043">
        <v>248000</v>
      </c>
      <c r="H52" s="1043">
        <v>4340</v>
      </c>
      <c r="I52" s="1044">
        <f t="shared" si="0"/>
        <v>1076320000</v>
      </c>
      <c r="J52" s="1066">
        <v>4294</v>
      </c>
      <c r="K52" s="1037">
        <f t="shared" si="1"/>
        <v>1064912000</v>
      </c>
      <c r="L52" s="1037">
        <f t="shared" si="2"/>
        <v>-46</v>
      </c>
      <c r="M52" s="1037">
        <f t="shared" si="2"/>
        <v>-11408000</v>
      </c>
    </row>
    <row r="53" spans="1:13" s="1004" customFormat="1" ht="14.25" customHeight="1">
      <c r="A53" s="1040"/>
      <c r="B53" s="1041" t="s">
        <v>649</v>
      </c>
      <c r="C53" s="1032"/>
      <c r="D53" s="1048" t="s">
        <v>650</v>
      </c>
      <c r="E53" s="1030"/>
      <c r="F53" s="1005"/>
      <c r="G53" s="1043">
        <v>496000</v>
      </c>
      <c r="H53" s="1043">
        <v>140</v>
      </c>
      <c r="I53" s="1044">
        <f t="shared" si="0"/>
        <v>69440000</v>
      </c>
      <c r="J53" s="1066">
        <v>140</v>
      </c>
      <c r="K53" s="1037">
        <f t="shared" si="1"/>
        <v>69440000</v>
      </c>
      <c r="L53" s="1037"/>
      <c r="M53" s="1037"/>
    </row>
    <row r="54" spans="1:13" s="1004" customFormat="1" ht="14.25" customHeight="1">
      <c r="A54" s="1040"/>
      <c r="B54" s="1067" t="s">
        <v>651</v>
      </c>
      <c r="C54" s="1032"/>
      <c r="D54" s="1048" t="s">
        <v>652</v>
      </c>
      <c r="E54" s="1048"/>
      <c r="F54" s="1065"/>
      <c r="G54" s="1043">
        <v>197000</v>
      </c>
      <c r="H54" s="1043">
        <v>1367</v>
      </c>
      <c r="I54" s="1044">
        <f t="shared" si="0"/>
        <v>269299000</v>
      </c>
      <c r="J54" s="1066">
        <v>1369</v>
      </c>
      <c r="K54" s="1037">
        <f t="shared" si="1"/>
        <v>269693000</v>
      </c>
      <c r="L54" s="1037">
        <f aca="true" t="shared" si="3" ref="L54:M59">J54-H54</f>
        <v>2</v>
      </c>
      <c r="M54" s="1037">
        <f t="shared" si="3"/>
        <v>394000</v>
      </c>
    </row>
    <row r="55" spans="1:13" s="1004" customFormat="1" ht="14.25" customHeight="1">
      <c r="A55" s="1040"/>
      <c r="B55" s="1041" t="s">
        <v>653</v>
      </c>
      <c r="C55" s="1032"/>
      <c r="D55" s="1048" t="s">
        <v>654</v>
      </c>
      <c r="E55" s="1048"/>
      <c r="F55" s="1065"/>
      <c r="G55" s="1043">
        <v>106000</v>
      </c>
      <c r="H55" s="1043">
        <v>481</v>
      </c>
      <c r="I55" s="1044">
        <f t="shared" si="0"/>
        <v>50986000</v>
      </c>
      <c r="J55" s="1066">
        <v>516</v>
      </c>
      <c r="K55" s="1037">
        <f t="shared" si="1"/>
        <v>54696000</v>
      </c>
      <c r="L55" s="1037">
        <f t="shared" si="3"/>
        <v>35</v>
      </c>
      <c r="M55" s="1037">
        <f t="shared" si="3"/>
        <v>3710000</v>
      </c>
    </row>
    <row r="56" spans="1:13" s="1004" customFormat="1" ht="14.25" customHeight="1">
      <c r="A56" s="1040"/>
      <c r="B56" s="1041" t="s">
        <v>655</v>
      </c>
      <c r="C56" s="1032"/>
      <c r="D56" s="1048" t="s">
        <v>656</v>
      </c>
      <c r="E56" s="1048"/>
      <c r="F56" s="1065"/>
      <c r="G56" s="1043">
        <v>106000</v>
      </c>
      <c r="H56" s="1043">
        <v>29</v>
      </c>
      <c r="I56" s="1044">
        <f t="shared" si="0"/>
        <v>3074000</v>
      </c>
      <c r="J56" s="1066">
        <v>34</v>
      </c>
      <c r="K56" s="1037">
        <f t="shared" si="1"/>
        <v>3604000</v>
      </c>
      <c r="L56" s="1037">
        <f t="shared" si="3"/>
        <v>5</v>
      </c>
      <c r="M56" s="1037">
        <f t="shared" si="3"/>
        <v>530000</v>
      </c>
    </row>
    <row r="57" spans="1:13" s="1004" customFormat="1" ht="14.25" customHeight="1">
      <c r="A57" s="1040"/>
      <c r="B57" s="1041" t="s">
        <v>657</v>
      </c>
      <c r="C57" s="1032"/>
      <c r="D57" s="1048" t="s">
        <v>658</v>
      </c>
      <c r="E57" s="1048"/>
      <c r="F57" s="1065"/>
      <c r="G57" s="1043">
        <v>148400</v>
      </c>
      <c r="H57" s="1043">
        <v>123</v>
      </c>
      <c r="I57" s="1044">
        <f t="shared" si="0"/>
        <v>18253200</v>
      </c>
      <c r="J57" s="1066">
        <v>117</v>
      </c>
      <c r="K57" s="1037">
        <f t="shared" si="1"/>
        <v>17362800</v>
      </c>
      <c r="L57" s="1037">
        <f t="shared" si="3"/>
        <v>-6</v>
      </c>
      <c r="M57" s="1037">
        <f t="shared" si="3"/>
        <v>-890400</v>
      </c>
    </row>
    <row r="58" spans="1:13" s="1004" customFormat="1" ht="14.25" customHeight="1">
      <c r="A58" s="1040"/>
      <c r="B58" s="1041" t="s">
        <v>659</v>
      </c>
      <c r="C58" s="1032"/>
      <c r="D58" s="1048" t="s">
        <v>660</v>
      </c>
      <c r="E58" s="1048"/>
      <c r="F58" s="1065"/>
      <c r="G58" s="1043">
        <v>63600</v>
      </c>
      <c r="H58" s="1043">
        <v>104</v>
      </c>
      <c r="I58" s="1044">
        <f t="shared" si="0"/>
        <v>6614400</v>
      </c>
      <c r="J58" s="1066">
        <v>95</v>
      </c>
      <c r="K58" s="1037">
        <f t="shared" si="1"/>
        <v>6042000</v>
      </c>
      <c r="L58" s="1037">
        <f t="shared" si="3"/>
        <v>-9</v>
      </c>
      <c r="M58" s="1037">
        <f t="shared" si="3"/>
        <v>-572400</v>
      </c>
    </row>
    <row r="59" spans="1:13" s="1004" customFormat="1" ht="14.25" customHeight="1">
      <c r="A59" s="1040"/>
      <c r="B59" s="1041" t="s">
        <v>661</v>
      </c>
      <c r="C59" s="1032"/>
      <c r="D59" s="1068" t="s">
        <v>662</v>
      </c>
      <c r="E59" s="1069"/>
      <c r="F59" s="1069"/>
      <c r="G59" s="1043">
        <v>21200</v>
      </c>
      <c r="H59" s="1043">
        <v>60</v>
      </c>
      <c r="I59" s="1044">
        <f t="shared" si="0"/>
        <v>1272000</v>
      </c>
      <c r="J59" s="1066">
        <v>55</v>
      </c>
      <c r="K59" s="1037">
        <f t="shared" si="1"/>
        <v>1166000</v>
      </c>
      <c r="L59" s="1037">
        <f t="shared" si="3"/>
        <v>-5</v>
      </c>
      <c r="M59" s="1037">
        <f t="shared" si="3"/>
        <v>-106000</v>
      </c>
    </row>
    <row r="60" spans="1:13" s="1004" customFormat="1" ht="14.25" customHeight="1">
      <c r="A60" s="1040"/>
      <c r="B60" s="1040"/>
      <c r="C60" s="1032"/>
      <c r="D60" s="1048"/>
      <c r="E60" s="1031" t="s">
        <v>663</v>
      </c>
      <c r="F60" s="1030"/>
      <c r="G60" s="1049"/>
      <c r="H60" s="1049"/>
      <c r="I60" s="1035">
        <f>SUM(I50:I59)</f>
        <v>2175999600</v>
      </c>
      <c r="J60" s="1049"/>
      <c r="K60" s="1035">
        <f>SUM(K50:K59)</f>
        <v>2169797800</v>
      </c>
      <c r="L60" s="1035"/>
      <c r="M60" s="1035">
        <f>K60-I60</f>
        <v>-6201800</v>
      </c>
    </row>
    <row r="61" spans="1:13" s="1046" customFormat="1" ht="12.75" customHeight="1">
      <c r="A61" s="1040"/>
      <c r="B61" s="1040"/>
      <c r="C61" s="1042"/>
      <c r="D61" s="1042"/>
      <c r="E61" s="1042"/>
      <c r="F61" s="1005"/>
      <c r="G61" s="1043"/>
      <c r="H61" s="1043"/>
      <c r="I61" s="1051"/>
      <c r="J61" s="1045"/>
      <c r="K61" s="1037"/>
      <c r="L61" s="1037"/>
      <c r="M61" s="1037"/>
    </row>
    <row r="62" spans="1:13" s="1073" customFormat="1" ht="15.75">
      <c r="A62" s="1070" t="s">
        <v>664</v>
      </c>
      <c r="B62" s="1070"/>
      <c r="C62" s="1031" t="s">
        <v>665</v>
      </c>
      <c r="D62" s="1032"/>
      <c r="E62" s="1071"/>
      <c r="F62" s="1072"/>
      <c r="G62" s="1034"/>
      <c r="H62" s="1034"/>
      <c r="I62" s="1035"/>
      <c r="J62" s="1066"/>
      <c r="K62" s="1037"/>
      <c r="L62" s="1037"/>
      <c r="M62" s="1037"/>
    </row>
    <row r="63" spans="1:13" s="1004" customFormat="1" ht="15.75">
      <c r="A63" s="1040"/>
      <c r="B63" s="1041" t="s">
        <v>666</v>
      </c>
      <c r="C63" s="1032"/>
      <c r="D63" s="1048" t="s">
        <v>667</v>
      </c>
      <c r="E63" s="1030"/>
      <c r="F63" s="1005"/>
      <c r="G63" s="1043">
        <v>444000</v>
      </c>
      <c r="H63" s="1043">
        <v>290</v>
      </c>
      <c r="I63" s="1044">
        <f>G63*H63</f>
        <v>128760000</v>
      </c>
      <c r="J63" s="1045">
        <v>287</v>
      </c>
      <c r="K63" s="1037">
        <f>J63*G63</f>
        <v>127428000</v>
      </c>
      <c r="L63" s="1037">
        <f>J63-H63</f>
        <v>-3</v>
      </c>
      <c r="M63" s="1037">
        <f>K63-I63</f>
        <v>-1332000</v>
      </c>
    </row>
    <row r="64" spans="1:13" s="1004" customFormat="1" ht="15.75">
      <c r="A64" s="1040"/>
      <c r="B64" s="1041" t="s">
        <v>668</v>
      </c>
      <c r="C64" s="1032"/>
      <c r="D64" s="1048" t="s">
        <v>669</v>
      </c>
      <c r="E64" s="1030"/>
      <c r="F64" s="1005"/>
      <c r="G64" s="1043">
        <v>235000</v>
      </c>
      <c r="H64" s="1043">
        <v>4</v>
      </c>
      <c r="I64" s="1044">
        <f>G64*H64</f>
        <v>940000</v>
      </c>
      <c r="J64" s="1045">
        <v>3</v>
      </c>
      <c r="K64" s="1037">
        <f>J64*G64</f>
        <v>705000</v>
      </c>
      <c r="L64" s="1037">
        <f>J64-H64</f>
        <v>-1</v>
      </c>
      <c r="M64" s="1037">
        <f>K64-I64</f>
        <v>-235000</v>
      </c>
    </row>
    <row r="65" spans="1:13" s="1004" customFormat="1" ht="15.75">
      <c r="A65" s="1040"/>
      <c r="B65" s="1040"/>
      <c r="C65" s="1048"/>
      <c r="D65" s="1030"/>
      <c r="E65" s="1031" t="s">
        <v>670</v>
      </c>
      <c r="F65" s="1074"/>
      <c r="G65" s="1049"/>
      <c r="H65" s="1049"/>
      <c r="I65" s="1035">
        <f>SUM(I63:I64)</f>
        <v>129700000</v>
      </c>
      <c r="J65" s="1049"/>
      <c r="K65" s="1035">
        <f>SUM(K63:K64)</f>
        <v>128133000</v>
      </c>
      <c r="L65" s="1035"/>
      <c r="M65" s="1035">
        <f>K65-I65</f>
        <v>-1567000</v>
      </c>
    </row>
    <row r="66" spans="1:13" s="1004" customFormat="1" ht="12.75" customHeight="1">
      <c r="A66" s="1040"/>
      <c r="B66" s="1040"/>
      <c r="C66" s="1048"/>
      <c r="D66" s="1042"/>
      <c r="F66" s="1074"/>
      <c r="G66" s="1043"/>
      <c r="H66" s="1043"/>
      <c r="I66" s="1051"/>
      <c r="J66" s="1075"/>
      <c r="K66" s="1037"/>
      <c r="L66" s="1037"/>
      <c r="M66" s="1037"/>
    </row>
    <row r="67" spans="1:13" s="1073" customFormat="1" ht="15.75">
      <c r="A67" s="1029" t="s">
        <v>671</v>
      </c>
      <c r="B67" s="1029"/>
      <c r="C67" s="1031" t="s">
        <v>672</v>
      </c>
      <c r="D67" s="1032"/>
      <c r="E67" s="1031"/>
      <c r="F67" s="1076"/>
      <c r="G67" s="1057"/>
      <c r="H67" s="1057"/>
      <c r="I67" s="1077"/>
      <c r="J67" s="1058"/>
      <c r="K67" s="1037"/>
      <c r="L67" s="1037"/>
      <c r="M67" s="1037"/>
    </row>
    <row r="68" spans="1:13" s="1073" customFormat="1" ht="15.75">
      <c r="A68" s="1078"/>
      <c r="B68" s="1079" t="s">
        <v>673</v>
      </c>
      <c r="C68" s="1071"/>
      <c r="D68" s="1080" t="s">
        <v>674</v>
      </c>
      <c r="E68" s="1071"/>
      <c r="F68" s="1076"/>
      <c r="G68" s="1056">
        <v>105000</v>
      </c>
      <c r="H68" s="1056">
        <v>461</v>
      </c>
      <c r="I68" s="1044">
        <f>G68*H68</f>
        <v>48405000</v>
      </c>
      <c r="J68" s="1066">
        <v>470</v>
      </c>
      <c r="K68" s="1037">
        <f>J68*G68</f>
        <v>49350000</v>
      </c>
      <c r="L68" s="1037">
        <f>J68-H68</f>
        <v>9</v>
      </c>
      <c r="M68" s="1037">
        <f>K68-I68</f>
        <v>945000</v>
      </c>
    </row>
    <row r="69" spans="1:13" s="1073" customFormat="1" ht="15.75">
      <c r="A69" s="1078"/>
      <c r="B69" s="1079" t="s">
        <v>675</v>
      </c>
      <c r="C69" s="1071"/>
      <c r="D69" s="1080" t="s">
        <v>676</v>
      </c>
      <c r="E69" s="1071"/>
      <c r="F69" s="1076"/>
      <c r="G69" s="1056">
        <v>68000</v>
      </c>
      <c r="H69" s="1056">
        <v>24</v>
      </c>
      <c r="I69" s="1044">
        <f>G69*H69</f>
        <v>1632000</v>
      </c>
      <c r="J69" s="1066">
        <v>21</v>
      </c>
      <c r="K69" s="1037">
        <f>J69*G69</f>
        <v>1428000</v>
      </c>
      <c r="L69" s="1037">
        <f>J69-H69</f>
        <v>-3</v>
      </c>
      <c r="M69" s="1037">
        <f>K69-I69</f>
        <v>-204000</v>
      </c>
    </row>
    <row r="70" spans="1:13" s="1073" customFormat="1" ht="15.75">
      <c r="A70" s="1029"/>
      <c r="B70" s="1029"/>
      <c r="C70" s="1031"/>
      <c r="D70" s="1032"/>
      <c r="E70" s="1031" t="s">
        <v>677</v>
      </c>
      <c r="F70" s="1076"/>
      <c r="G70" s="1049"/>
      <c r="H70" s="1049"/>
      <c r="I70" s="1035">
        <f>SUM(I68:I69)</f>
        <v>50037000</v>
      </c>
      <c r="J70" s="1049"/>
      <c r="K70" s="1035">
        <f>SUM(K68:K69)</f>
        <v>50778000</v>
      </c>
      <c r="L70" s="1035"/>
      <c r="M70" s="1035">
        <f>K70-I70</f>
        <v>741000</v>
      </c>
    </row>
    <row r="71" spans="1:13" s="1073" customFormat="1" ht="8.25" customHeight="1">
      <c r="A71" s="1029"/>
      <c r="B71" s="1029"/>
      <c r="C71" s="1031"/>
      <c r="D71" s="1032"/>
      <c r="E71" s="1031"/>
      <c r="F71" s="1076"/>
      <c r="G71" s="1034"/>
      <c r="H71" s="1034"/>
      <c r="I71" s="1035"/>
      <c r="J71" s="1066"/>
      <c r="K71" s="1037"/>
      <c r="L71" s="1037"/>
      <c r="M71" s="1037"/>
    </row>
    <row r="72" spans="1:13" s="1038" customFormat="1" ht="15.75">
      <c r="A72" s="1070" t="s">
        <v>678</v>
      </c>
      <c r="B72" s="1070"/>
      <c r="C72" s="1031" t="s">
        <v>679</v>
      </c>
      <c r="D72" s="1032"/>
      <c r="E72" s="1031"/>
      <c r="F72" s="1033"/>
      <c r="G72" s="1034"/>
      <c r="H72" s="1034"/>
      <c r="I72" s="1035"/>
      <c r="J72" s="1045"/>
      <c r="K72" s="1037"/>
      <c r="L72" s="1037"/>
      <c r="M72" s="1037"/>
    </row>
    <row r="73" spans="1:13" s="1004" customFormat="1" ht="15.75">
      <c r="A73" s="1040"/>
      <c r="B73" s="1041" t="s">
        <v>680</v>
      </c>
      <c r="C73" s="1032"/>
      <c r="D73" s="1048" t="s">
        <v>681</v>
      </c>
      <c r="E73" s="1030"/>
      <c r="F73" s="1074"/>
      <c r="G73" s="1043">
        <v>332000</v>
      </c>
      <c r="H73" s="1043">
        <v>857</v>
      </c>
      <c r="I73" s="1044">
        <f>G73*H73</f>
        <v>284524000</v>
      </c>
      <c r="J73" s="1045">
        <v>854</v>
      </c>
      <c r="K73" s="1037">
        <f>J73*G73</f>
        <v>283528000</v>
      </c>
      <c r="L73" s="1037">
        <f>J73-H73</f>
        <v>-3</v>
      </c>
      <c r="M73" s="1037">
        <f>K73-I73</f>
        <v>-996000</v>
      </c>
    </row>
    <row r="74" spans="1:13" s="1004" customFormat="1" ht="15.75">
      <c r="A74" s="1040"/>
      <c r="B74" s="1041" t="s">
        <v>682</v>
      </c>
      <c r="C74" s="1032"/>
      <c r="D74" s="1048" t="s">
        <v>683</v>
      </c>
      <c r="E74" s="1030"/>
      <c r="F74" s="1074"/>
      <c r="G74" s="1043">
        <v>664000</v>
      </c>
      <c r="H74" s="1043">
        <v>140</v>
      </c>
      <c r="I74" s="1044">
        <f>G74*H74</f>
        <v>92960000</v>
      </c>
      <c r="J74" s="1045">
        <v>140</v>
      </c>
      <c r="K74" s="1037">
        <f>J74*G74</f>
        <v>92960000</v>
      </c>
      <c r="L74" s="1037"/>
      <c r="M74" s="1037"/>
    </row>
    <row r="75" spans="1:13" s="1004" customFormat="1" ht="15.75">
      <c r="A75" s="1040"/>
      <c r="B75" s="1040"/>
      <c r="D75" s="1030"/>
      <c r="E75" s="1031" t="s">
        <v>684</v>
      </c>
      <c r="F75" s="1074"/>
      <c r="G75" s="1049"/>
      <c r="H75" s="1049"/>
      <c r="I75" s="1035">
        <f>SUM(I73+I74)</f>
        <v>377484000</v>
      </c>
      <c r="J75" s="1049"/>
      <c r="K75" s="1035">
        <f>SUM(K73+K74)</f>
        <v>376488000</v>
      </c>
      <c r="L75" s="1035"/>
      <c r="M75" s="1035">
        <f>K75-I75</f>
        <v>-996000</v>
      </c>
    </row>
    <row r="76" spans="1:13" s="1004" customFormat="1" ht="9" customHeight="1">
      <c r="A76" s="1040"/>
      <c r="B76" s="1040"/>
      <c r="D76" s="1030"/>
      <c r="E76" s="1031"/>
      <c r="F76" s="1074"/>
      <c r="G76" s="1043"/>
      <c r="H76" s="1043"/>
      <c r="I76" s="1035"/>
      <c r="J76" s="1075"/>
      <c r="K76" s="1037"/>
      <c r="L76" s="1037"/>
      <c r="M76" s="1037"/>
    </row>
    <row r="77" spans="1:13" s="1038" customFormat="1" ht="15.75">
      <c r="A77" s="1070" t="s">
        <v>685</v>
      </c>
      <c r="B77" s="1070"/>
      <c r="C77" s="1031" t="s">
        <v>686</v>
      </c>
      <c r="D77" s="1032"/>
      <c r="E77" s="1031"/>
      <c r="F77" s="1033"/>
      <c r="G77" s="1034"/>
      <c r="H77" s="1034"/>
      <c r="I77" s="1035"/>
      <c r="J77" s="1039"/>
      <c r="K77" s="1037"/>
      <c r="L77" s="1037"/>
      <c r="M77" s="1037"/>
    </row>
    <row r="78" spans="1:13" s="1004" customFormat="1" ht="15.75">
      <c r="A78" s="1040"/>
      <c r="B78" s="1041" t="s">
        <v>687</v>
      </c>
      <c r="C78" s="1032"/>
      <c r="D78" s="1048" t="s">
        <v>688</v>
      </c>
      <c r="E78" s="1030"/>
      <c r="F78" s="1074"/>
      <c r="G78" s="1056">
        <v>22000</v>
      </c>
      <c r="H78" s="1056">
        <v>1950</v>
      </c>
      <c r="I78" s="1044">
        <f aca="true" t="shared" si="4" ref="I78:I85">G78*H78</f>
        <v>42900000</v>
      </c>
      <c r="J78" s="1081">
        <v>1865</v>
      </c>
      <c r="K78" s="1037">
        <f aca="true" t="shared" si="5" ref="K78:K85">J78*G78</f>
        <v>41030000</v>
      </c>
      <c r="L78" s="1037">
        <f>J78-H78</f>
        <v>-85</v>
      </c>
      <c r="M78" s="1037">
        <f>K78-I78</f>
        <v>-1870000</v>
      </c>
    </row>
    <row r="79" spans="1:13" s="1004" customFormat="1" ht="15.75">
      <c r="A79" s="1040"/>
      <c r="B79" s="1041" t="s">
        <v>689</v>
      </c>
      <c r="C79" s="1032"/>
      <c r="D79" s="1048" t="s">
        <v>690</v>
      </c>
      <c r="E79" s="1048"/>
      <c r="F79" s="1065"/>
      <c r="G79" s="1056">
        <v>26400</v>
      </c>
      <c r="H79" s="1056">
        <v>78</v>
      </c>
      <c r="I79" s="1044">
        <f t="shared" si="4"/>
        <v>2059200</v>
      </c>
      <c r="J79" s="1045">
        <v>78</v>
      </c>
      <c r="K79" s="1037">
        <f t="shared" si="5"/>
        <v>2059200</v>
      </c>
      <c r="L79" s="1037"/>
      <c r="M79" s="1037"/>
    </row>
    <row r="80" spans="1:13" s="1004" customFormat="1" ht="15.75">
      <c r="A80" s="1041"/>
      <c r="B80" s="1041" t="s">
        <v>691</v>
      </c>
      <c r="C80" s="1032"/>
      <c r="D80" s="1068" t="s">
        <v>692</v>
      </c>
      <c r="E80" s="1082"/>
      <c r="F80" s="1082"/>
      <c r="G80" s="1056">
        <v>40000</v>
      </c>
      <c r="H80" s="1056">
        <v>132</v>
      </c>
      <c r="I80" s="1044">
        <f t="shared" si="4"/>
        <v>5280000</v>
      </c>
      <c r="J80" s="1066">
        <v>131</v>
      </c>
      <c r="K80" s="1037">
        <f t="shared" si="5"/>
        <v>5240000</v>
      </c>
      <c r="L80" s="1037">
        <f aca="true" t="shared" si="6" ref="L80:M85">J80-H80</f>
        <v>-1</v>
      </c>
      <c r="M80" s="1037">
        <f t="shared" si="6"/>
        <v>-40000</v>
      </c>
    </row>
    <row r="81" spans="1:13" s="1004" customFormat="1" ht="31.5" customHeight="1">
      <c r="A81" s="1041"/>
      <c r="B81" s="1041" t="s">
        <v>693</v>
      </c>
      <c r="C81" s="1032"/>
      <c r="D81" s="1068" t="s">
        <v>694</v>
      </c>
      <c r="E81" s="1069"/>
      <c r="F81" s="1069"/>
      <c r="G81" s="1056">
        <v>20000</v>
      </c>
      <c r="H81" s="1056">
        <v>8</v>
      </c>
      <c r="I81" s="1044">
        <f t="shared" si="4"/>
        <v>160000</v>
      </c>
      <c r="J81" s="1066">
        <v>7</v>
      </c>
      <c r="K81" s="1037">
        <f t="shared" si="5"/>
        <v>140000</v>
      </c>
      <c r="L81" s="1037">
        <f t="shared" si="6"/>
        <v>-1</v>
      </c>
      <c r="M81" s="1037">
        <f t="shared" si="6"/>
        <v>-20000</v>
      </c>
    </row>
    <row r="82" spans="1:13" s="1004" customFormat="1" ht="15.75">
      <c r="A82" s="1040"/>
      <c r="B82" s="1083" t="s">
        <v>695</v>
      </c>
      <c r="C82" s="1032"/>
      <c r="D82" s="1048" t="s">
        <v>696</v>
      </c>
      <c r="E82" s="1030"/>
      <c r="F82" s="1074"/>
      <c r="G82" s="1056">
        <v>45000</v>
      </c>
      <c r="H82" s="1056">
        <v>10</v>
      </c>
      <c r="I82" s="1044">
        <f t="shared" si="4"/>
        <v>450000</v>
      </c>
      <c r="J82" s="1045">
        <v>13</v>
      </c>
      <c r="K82" s="1037">
        <f t="shared" si="5"/>
        <v>585000</v>
      </c>
      <c r="L82" s="1037">
        <f t="shared" si="6"/>
        <v>3</v>
      </c>
      <c r="M82" s="1037">
        <f t="shared" si="6"/>
        <v>135000</v>
      </c>
    </row>
    <row r="83" spans="1:13" s="1004" customFormat="1" ht="15.75">
      <c r="A83" s="1041"/>
      <c r="B83" s="1041" t="s">
        <v>697</v>
      </c>
      <c r="C83" s="1032"/>
      <c r="D83" s="1048" t="s">
        <v>698</v>
      </c>
      <c r="E83" s="1048"/>
      <c r="F83" s="1065"/>
      <c r="G83" s="1056">
        <v>76500</v>
      </c>
      <c r="H83" s="1056">
        <v>344</v>
      </c>
      <c r="I83" s="1044">
        <f t="shared" si="4"/>
        <v>26316000</v>
      </c>
      <c r="J83" s="1066">
        <v>335</v>
      </c>
      <c r="K83" s="1037">
        <f t="shared" si="5"/>
        <v>25627500</v>
      </c>
      <c r="L83" s="1037">
        <f t="shared" si="6"/>
        <v>-9</v>
      </c>
      <c r="M83" s="1037">
        <f t="shared" si="6"/>
        <v>-688500</v>
      </c>
    </row>
    <row r="84" spans="1:13" s="1004" customFormat="1" ht="15.75">
      <c r="A84" s="1040"/>
      <c r="B84" s="1041" t="s">
        <v>699</v>
      </c>
      <c r="C84" s="1048"/>
      <c r="D84" s="1048" t="s">
        <v>700</v>
      </c>
      <c r="E84" s="1042"/>
      <c r="F84" s="1074"/>
      <c r="G84" s="1056">
        <v>300</v>
      </c>
      <c r="H84" s="1056">
        <v>9427</v>
      </c>
      <c r="I84" s="1044">
        <f t="shared" si="4"/>
        <v>2828100</v>
      </c>
      <c r="J84" s="1066">
        <v>9396</v>
      </c>
      <c r="K84" s="1037">
        <f t="shared" si="5"/>
        <v>2818800</v>
      </c>
      <c r="L84" s="1037">
        <f t="shared" si="6"/>
        <v>-31</v>
      </c>
      <c r="M84" s="1037">
        <f t="shared" si="6"/>
        <v>-9300</v>
      </c>
    </row>
    <row r="85" spans="1:13" s="1004" customFormat="1" ht="15.75">
      <c r="A85" s="1040"/>
      <c r="B85" s="1041" t="s">
        <v>701</v>
      </c>
      <c r="C85" s="1048"/>
      <c r="D85" s="1048" t="s">
        <v>702</v>
      </c>
      <c r="E85" s="1042"/>
      <c r="F85" s="1074"/>
      <c r="G85" s="1056">
        <v>10000</v>
      </c>
      <c r="H85" s="1056">
        <v>1511</v>
      </c>
      <c r="I85" s="1044">
        <f t="shared" si="4"/>
        <v>15110000</v>
      </c>
      <c r="J85" s="1066">
        <v>1577</v>
      </c>
      <c r="K85" s="1037">
        <f t="shared" si="5"/>
        <v>15770000</v>
      </c>
      <c r="L85" s="1037">
        <f t="shared" si="6"/>
        <v>66</v>
      </c>
      <c r="M85" s="1037">
        <f t="shared" si="6"/>
        <v>660000</v>
      </c>
    </row>
    <row r="86" spans="1:13" s="1004" customFormat="1" ht="15.75">
      <c r="A86" s="1040"/>
      <c r="B86" s="1041"/>
      <c r="C86" s="1048"/>
      <c r="D86" s="1048"/>
      <c r="E86" s="1031" t="s">
        <v>703</v>
      </c>
      <c r="F86" s="1074"/>
      <c r="G86" s="1049"/>
      <c r="H86" s="1049"/>
      <c r="I86" s="1035">
        <f>SUM(I78:I85)</f>
        <v>95103300</v>
      </c>
      <c r="J86" s="1049"/>
      <c r="K86" s="1035">
        <f>SUM(K78:K85)</f>
        <v>93270500</v>
      </c>
      <c r="L86" s="1035"/>
      <c r="M86" s="1035">
        <f>K86-I86</f>
        <v>-1832800</v>
      </c>
    </row>
    <row r="87" spans="1:13" s="1004" customFormat="1" ht="13.5" customHeight="1">
      <c r="A87" s="1040"/>
      <c r="B87" s="1041"/>
      <c r="C87" s="1048"/>
      <c r="D87" s="1048"/>
      <c r="E87" s="1031"/>
      <c r="F87" s="1074"/>
      <c r="G87" s="1049"/>
      <c r="H87" s="1049"/>
      <c r="I87" s="1035"/>
      <c r="J87" s="1049"/>
      <c r="K87" s="1035"/>
      <c r="L87" s="1035"/>
      <c r="M87" s="1035"/>
    </row>
    <row r="88" spans="1:13" s="1046" customFormat="1" ht="12" customHeight="1">
      <c r="A88" s="1070" t="s">
        <v>704</v>
      </c>
      <c r="B88" s="1012"/>
      <c r="C88" s="1031" t="s">
        <v>705</v>
      </c>
      <c r="D88" s="1042"/>
      <c r="E88" s="1042"/>
      <c r="F88" s="1005"/>
      <c r="G88" s="1043"/>
      <c r="H88" s="1043"/>
      <c r="I88" s="1035"/>
      <c r="J88" s="1039"/>
      <c r="K88" s="1037"/>
      <c r="L88" s="1037"/>
      <c r="M88" s="1037"/>
    </row>
    <row r="89" spans="1:13" s="1046" customFormat="1" ht="14.25" customHeight="1">
      <c r="A89" s="1070"/>
      <c r="B89" s="1084" t="s">
        <v>706</v>
      </c>
      <c r="C89" s="1031"/>
      <c r="D89" s="1068" t="s">
        <v>707</v>
      </c>
      <c r="E89" s="1082"/>
      <c r="F89" s="1082"/>
      <c r="G89" s="1043">
        <v>20000</v>
      </c>
      <c r="H89" s="1043">
        <v>3682</v>
      </c>
      <c r="I89" s="1044">
        <f aca="true" t="shared" si="7" ref="I89:I95">G89*H89</f>
        <v>73640000</v>
      </c>
      <c r="J89" s="1039">
        <v>3272</v>
      </c>
      <c r="K89" s="1037">
        <f aca="true" t="shared" si="8" ref="K89:K95">J89*G89</f>
        <v>65440000</v>
      </c>
      <c r="L89" s="1037">
        <f aca="true" t="shared" si="9" ref="L89:M95">J89-H89</f>
        <v>-410</v>
      </c>
      <c r="M89" s="1037">
        <f t="shared" si="9"/>
        <v>-8200000</v>
      </c>
    </row>
    <row r="90" spans="1:13" s="1046" customFormat="1" ht="14.25" customHeight="1">
      <c r="A90" s="1070"/>
      <c r="B90" s="1084" t="s">
        <v>708</v>
      </c>
      <c r="C90" s="1031"/>
      <c r="D90" s="1068" t="s">
        <v>709</v>
      </c>
      <c r="E90" s="1082"/>
      <c r="F90" s="1082"/>
      <c r="G90" s="1043">
        <v>30000</v>
      </c>
      <c r="H90" s="1043">
        <v>1691</v>
      </c>
      <c r="I90" s="1044">
        <f t="shared" si="7"/>
        <v>50730000</v>
      </c>
      <c r="J90" s="1039">
        <v>1448</v>
      </c>
      <c r="K90" s="1037">
        <f t="shared" si="8"/>
        <v>43440000</v>
      </c>
      <c r="L90" s="1037">
        <f t="shared" si="9"/>
        <v>-243</v>
      </c>
      <c r="M90" s="1037">
        <f t="shared" si="9"/>
        <v>-7290000</v>
      </c>
    </row>
    <row r="91" spans="1:13" s="1046" customFormat="1" ht="14.25" customHeight="1">
      <c r="A91" s="1070"/>
      <c r="B91" s="1084" t="s">
        <v>710</v>
      </c>
      <c r="C91" s="1031"/>
      <c r="D91" s="1068" t="s">
        <v>711</v>
      </c>
      <c r="E91" s="1082"/>
      <c r="F91" s="1082"/>
      <c r="G91" s="1043">
        <v>60000</v>
      </c>
      <c r="H91" s="1043">
        <v>164</v>
      </c>
      <c r="I91" s="1044">
        <f t="shared" si="7"/>
        <v>9840000</v>
      </c>
      <c r="J91" s="1039">
        <v>205</v>
      </c>
      <c r="K91" s="1037">
        <f t="shared" si="8"/>
        <v>12300000</v>
      </c>
      <c r="L91" s="1037">
        <f t="shared" si="9"/>
        <v>41</v>
      </c>
      <c r="M91" s="1037">
        <f t="shared" si="9"/>
        <v>2460000</v>
      </c>
    </row>
    <row r="92" spans="1:13" s="1046" customFormat="1" ht="15" customHeight="1">
      <c r="A92" s="1070"/>
      <c r="B92" s="1084" t="s">
        <v>712</v>
      </c>
      <c r="C92" s="1031"/>
      <c r="D92" s="1068" t="s">
        <v>713</v>
      </c>
      <c r="E92" s="1069"/>
      <c r="F92" s="1069"/>
      <c r="G92" s="1043">
        <v>2400</v>
      </c>
      <c r="H92" s="1043">
        <v>9388</v>
      </c>
      <c r="I92" s="1044">
        <f t="shared" si="7"/>
        <v>22531200</v>
      </c>
      <c r="J92" s="1039">
        <v>9287</v>
      </c>
      <c r="K92" s="1037">
        <f t="shared" si="8"/>
        <v>22288800</v>
      </c>
      <c r="L92" s="1037">
        <f t="shared" si="9"/>
        <v>-101</v>
      </c>
      <c r="M92" s="1037">
        <f t="shared" si="9"/>
        <v>-242400</v>
      </c>
    </row>
    <row r="93" spans="1:13" s="1046" customFormat="1" ht="14.25" customHeight="1">
      <c r="A93" s="1070"/>
      <c r="B93" s="1084" t="s">
        <v>714</v>
      </c>
      <c r="C93" s="1031"/>
      <c r="D93" s="1068" t="s">
        <v>715</v>
      </c>
      <c r="E93" s="1069"/>
      <c r="F93" s="1069"/>
      <c r="G93" s="1043">
        <v>3600</v>
      </c>
      <c r="H93" s="1043">
        <v>760</v>
      </c>
      <c r="I93" s="1044">
        <f t="shared" si="7"/>
        <v>2736000</v>
      </c>
      <c r="J93" s="1039">
        <v>654</v>
      </c>
      <c r="K93" s="1037">
        <f t="shared" si="8"/>
        <v>2354400</v>
      </c>
      <c r="L93" s="1037">
        <f t="shared" si="9"/>
        <v>-106</v>
      </c>
      <c r="M93" s="1037">
        <f t="shared" si="9"/>
        <v>-381600</v>
      </c>
    </row>
    <row r="94" spans="1:13" s="1046" customFormat="1" ht="14.25" customHeight="1">
      <c r="A94" s="1070"/>
      <c r="B94" s="1084" t="s">
        <v>716</v>
      </c>
      <c r="C94" s="1031"/>
      <c r="D94" s="1068" t="s">
        <v>717</v>
      </c>
      <c r="E94" s="1069"/>
      <c r="F94" s="1069"/>
      <c r="G94" s="1043">
        <v>7200</v>
      </c>
      <c r="H94" s="1043">
        <v>916</v>
      </c>
      <c r="I94" s="1085">
        <f t="shared" si="7"/>
        <v>6595200</v>
      </c>
      <c r="J94" s="1039">
        <v>801</v>
      </c>
      <c r="K94" s="1037">
        <f t="shared" si="8"/>
        <v>5767200</v>
      </c>
      <c r="L94" s="1037">
        <f t="shared" si="9"/>
        <v>-115</v>
      </c>
      <c r="M94" s="1037">
        <f t="shared" si="9"/>
        <v>-828000</v>
      </c>
    </row>
    <row r="95" spans="1:13" s="1046" customFormat="1" ht="35.25" customHeight="1">
      <c r="A95" s="1070"/>
      <c r="B95" s="1084" t="s">
        <v>718</v>
      </c>
      <c r="C95" s="1031"/>
      <c r="D95" s="1068" t="s">
        <v>719</v>
      </c>
      <c r="E95" s="1069"/>
      <c r="F95" s="1069"/>
      <c r="G95" s="1043">
        <v>9600</v>
      </c>
      <c r="H95" s="1043">
        <v>2090</v>
      </c>
      <c r="I95" s="1044">
        <f t="shared" si="7"/>
        <v>20064000</v>
      </c>
      <c r="J95" s="1039">
        <v>2193</v>
      </c>
      <c r="K95" s="1037">
        <f t="shared" si="8"/>
        <v>21052800</v>
      </c>
      <c r="L95" s="1037">
        <f t="shared" si="9"/>
        <v>103</v>
      </c>
      <c r="M95" s="1037">
        <f t="shared" si="9"/>
        <v>988800</v>
      </c>
    </row>
    <row r="96" spans="1:13" s="1046" customFormat="1" ht="14.25" customHeight="1">
      <c r="A96" s="1012"/>
      <c r="C96" s="1031"/>
      <c r="D96" s="1086"/>
      <c r="E96" s="1031" t="s">
        <v>705</v>
      </c>
      <c r="F96" s="1031"/>
      <c r="G96" s="1049"/>
      <c r="H96" s="1049"/>
      <c r="I96" s="1035">
        <f>SUM(I89:I95)</f>
        <v>186136400</v>
      </c>
      <c r="J96" s="1049"/>
      <c r="K96" s="1035">
        <f>SUM(K89:K95)</f>
        <v>172643200</v>
      </c>
      <c r="L96" s="1035"/>
      <c r="M96" s="1035">
        <f>SUM(M89:M95)</f>
        <v>-13493200</v>
      </c>
    </row>
    <row r="97" spans="1:13" s="1046" customFormat="1" ht="12" customHeight="1">
      <c r="A97" s="1012"/>
      <c r="C97" s="1031"/>
      <c r="D97" s="1086"/>
      <c r="E97" s="1087"/>
      <c r="F97" s="1031"/>
      <c r="G97" s="1088"/>
      <c r="H97" s="1089"/>
      <c r="I97" s="1035"/>
      <c r="J97" s="1090"/>
      <c r="K97" s="1037"/>
      <c r="L97" s="1037"/>
      <c r="M97" s="1037"/>
    </row>
    <row r="98" spans="1:13" s="1046" customFormat="1" ht="12" customHeight="1">
      <c r="A98" s="1091" t="s">
        <v>720</v>
      </c>
      <c r="B98" s="1012"/>
      <c r="C98" s="1092" t="s">
        <v>721</v>
      </c>
      <c r="D98" s="1092"/>
      <c r="E98" s="1092"/>
      <c r="F98" s="1092"/>
      <c r="G98" s="1093"/>
      <c r="H98" s="1093"/>
      <c r="I98" s="1094"/>
      <c r="J98" s="1095"/>
      <c r="K98" s="1037"/>
      <c r="L98" s="1037"/>
      <c r="M98" s="1037"/>
    </row>
    <row r="99" spans="1:13" s="1046" customFormat="1" ht="15.75" customHeight="1">
      <c r="A99" s="1091"/>
      <c r="B99" s="1084" t="s">
        <v>722</v>
      </c>
      <c r="C99" s="1031"/>
      <c r="D99" s="1096" t="s">
        <v>723</v>
      </c>
      <c r="E99" s="1097"/>
      <c r="F99" s="1097"/>
      <c r="G99" s="1098">
        <v>25000</v>
      </c>
      <c r="H99" s="1099">
        <v>906</v>
      </c>
      <c r="I99" s="1085">
        <f>G99*H99</f>
        <v>22650000</v>
      </c>
      <c r="J99" s="1100">
        <v>954</v>
      </c>
      <c r="K99" s="1037">
        <f>J99*G99</f>
        <v>23850000</v>
      </c>
      <c r="L99" s="1037">
        <f>J99-H99</f>
        <v>48</v>
      </c>
      <c r="M99" s="1037">
        <f>K99-I99</f>
        <v>1200000</v>
      </c>
    </row>
    <row r="100" spans="1:13" s="1046" customFormat="1" ht="15" customHeight="1">
      <c r="A100" s="1070"/>
      <c r="B100" s="1084" t="s">
        <v>724</v>
      </c>
      <c r="C100" s="1031"/>
      <c r="D100" s="1068" t="s">
        <v>725</v>
      </c>
      <c r="E100" s="1082"/>
      <c r="F100" s="1082"/>
      <c r="G100" s="1098">
        <v>9800</v>
      </c>
      <c r="H100" s="1101">
        <v>3446</v>
      </c>
      <c r="I100" s="1085">
        <f>G100*H100</f>
        <v>33770800</v>
      </c>
      <c r="J100" s="1100">
        <v>2844</v>
      </c>
      <c r="K100" s="1037">
        <f>J100*G100</f>
        <v>27871200</v>
      </c>
      <c r="L100" s="1037">
        <f>J100-H100</f>
        <v>-602</v>
      </c>
      <c r="M100" s="1037">
        <f>K100-I100</f>
        <v>-5899600</v>
      </c>
    </row>
    <row r="101" spans="1:13" s="1046" customFormat="1" ht="14.25" customHeight="1">
      <c r="A101" s="1070"/>
      <c r="B101" s="1012"/>
      <c r="C101" s="1031"/>
      <c r="D101" s="1086"/>
      <c r="E101" s="1092" t="s">
        <v>721</v>
      </c>
      <c r="F101" s="1092"/>
      <c r="G101" s="1102"/>
      <c r="H101" s="1089"/>
      <c r="I101" s="1035">
        <f>SUM(I99:I100)</f>
        <v>56420800</v>
      </c>
      <c r="J101" s="1064"/>
      <c r="K101" s="1035">
        <f>SUM(K99:K100)</f>
        <v>51721200</v>
      </c>
      <c r="L101" s="1037"/>
      <c r="M101" s="1035">
        <f>K101-I101</f>
        <v>-4699600</v>
      </c>
    </row>
    <row r="102" spans="1:13" s="1046" customFormat="1" ht="13.5" customHeight="1">
      <c r="A102" s="1070"/>
      <c r="B102" s="1012"/>
      <c r="C102" s="1031"/>
      <c r="D102" s="1086"/>
      <c r="E102" s="1103"/>
      <c r="F102" s="1104"/>
      <c r="G102" s="1105"/>
      <c r="H102" s="1089"/>
      <c r="I102" s="1035"/>
      <c r="J102" s="1106"/>
      <c r="K102" s="1037">
        <f>J102*G102</f>
        <v>0</v>
      </c>
      <c r="L102" s="1037"/>
      <c r="M102" s="1037"/>
    </row>
    <row r="103" spans="1:13" s="1038" customFormat="1" ht="12" customHeight="1">
      <c r="A103" s="1070" t="s">
        <v>726</v>
      </c>
      <c r="B103" s="1070"/>
      <c r="C103" s="1031" t="s">
        <v>727</v>
      </c>
      <c r="D103" s="1032"/>
      <c r="E103" s="1031"/>
      <c r="F103" s="1033"/>
      <c r="G103" s="1034">
        <v>1156</v>
      </c>
      <c r="H103" s="1034">
        <v>56957</v>
      </c>
      <c r="I103" s="1035">
        <f>G103*H103</f>
        <v>65842292</v>
      </c>
      <c r="J103" s="1036">
        <v>56957</v>
      </c>
      <c r="K103" s="1035">
        <f>J103*G103</f>
        <v>65842292</v>
      </c>
      <c r="L103" s="1037"/>
      <c r="M103" s="1037"/>
    </row>
    <row r="104" spans="1:13" s="1038" customFormat="1" ht="12" customHeight="1">
      <c r="A104" s="1070"/>
      <c r="B104" s="1070"/>
      <c r="C104" s="1031"/>
      <c r="D104" s="1032"/>
      <c r="E104" s="1031"/>
      <c r="F104" s="1033"/>
      <c r="G104" s="1034"/>
      <c r="H104" s="1034"/>
      <c r="I104" s="1035"/>
      <c r="J104" s="1036"/>
      <c r="K104" s="1035"/>
      <c r="L104" s="1037"/>
      <c r="M104" s="1037"/>
    </row>
    <row r="105" spans="1:13" s="1038" customFormat="1" ht="12" customHeight="1">
      <c r="A105" s="1070" t="s">
        <v>728</v>
      </c>
      <c r="B105" s="1070"/>
      <c r="C105" s="1031" t="s">
        <v>729</v>
      </c>
      <c r="D105" s="1032"/>
      <c r="E105" s="1031"/>
      <c r="F105" s="1033"/>
      <c r="G105" s="1034">
        <v>200</v>
      </c>
      <c r="H105" s="1034">
        <v>56957</v>
      </c>
      <c r="I105" s="1035">
        <f>G105*H105</f>
        <v>11391400</v>
      </c>
      <c r="J105" s="1036">
        <v>56957</v>
      </c>
      <c r="K105" s="1035">
        <f>J105*G105</f>
        <v>11391400</v>
      </c>
      <c r="L105" s="1037"/>
      <c r="M105" s="1037"/>
    </row>
    <row r="106" spans="1:13" s="1004" customFormat="1" ht="13.5" customHeight="1" thickBot="1">
      <c r="A106" s="1040"/>
      <c r="B106" s="1040"/>
      <c r="C106" s="1048"/>
      <c r="D106" s="1030"/>
      <c r="E106" s="1042"/>
      <c r="F106" s="1074"/>
      <c r="G106" s="1043"/>
      <c r="H106" s="1043"/>
      <c r="I106" s="1035"/>
      <c r="J106" s="1075"/>
      <c r="K106" s="1037"/>
      <c r="L106" s="1037"/>
      <c r="M106" s="1037"/>
    </row>
    <row r="107" spans="1:13" s="1004" customFormat="1" ht="15.75" customHeight="1" thickBot="1">
      <c r="A107" s="1107" t="s">
        <v>730</v>
      </c>
      <c r="B107" s="1108"/>
      <c r="C107" s="1108"/>
      <c r="D107" s="1108"/>
      <c r="E107" s="1108"/>
      <c r="F107" s="1108"/>
      <c r="G107" s="1109"/>
      <c r="H107" s="1109"/>
      <c r="I107" s="1110">
        <f>I9+I11+I13+I20+I22+I24+I26+I32+I34+I39+I41+I43+I45+I47+I60+I65+I70+I75+I86+I96+I101+I103+I105</f>
        <v>4313010823</v>
      </c>
      <c r="J107" s="1109"/>
      <c r="K107" s="1110">
        <f>K9+K11+K13+K20+K22+K24+K26+K32+K34+K39+K41+K43+K45+K47+K60+K65+K70+K75+K86+K96+K101+K103+K105</f>
        <v>4358691181</v>
      </c>
      <c r="L107" s="1110"/>
      <c r="M107" s="1110">
        <f>K107-I107</f>
        <v>45680358</v>
      </c>
    </row>
    <row r="108" spans="1:13" s="1004" customFormat="1" ht="11.25" customHeight="1">
      <c r="A108" s="1040"/>
      <c r="B108" s="1040"/>
      <c r="C108" s="1048"/>
      <c r="D108" s="1030"/>
      <c r="E108" s="1042"/>
      <c r="F108" s="1074"/>
      <c r="G108" s="1043"/>
      <c r="H108" s="1043"/>
      <c r="I108" s="1035" t="s">
        <v>731</v>
      </c>
      <c r="J108" s="1075"/>
      <c r="K108" s="1037"/>
      <c r="L108" s="1037"/>
      <c r="M108" s="1037"/>
    </row>
    <row r="109" spans="1:13" s="1004" customFormat="1" ht="16.5" customHeight="1">
      <c r="A109" s="1029" t="s">
        <v>732</v>
      </c>
      <c r="B109" s="1029"/>
      <c r="C109" s="1031" t="s">
        <v>1620</v>
      </c>
      <c r="D109" s="1111"/>
      <c r="E109" s="1031"/>
      <c r="F109" s="1076"/>
      <c r="G109" s="1043"/>
      <c r="H109" s="1043"/>
      <c r="I109" s="1035"/>
      <c r="J109" s="1075"/>
      <c r="K109" s="1037"/>
      <c r="L109" s="1037"/>
      <c r="M109" s="1037"/>
    </row>
    <row r="110" spans="1:13" s="1004" customFormat="1" ht="14.25" customHeight="1">
      <c r="A110" s="1040"/>
      <c r="B110" s="1041" t="s">
        <v>733</v>
      </c>
      <c r="C110" s="1048"/>
      <c r="D110" s="1048" t="s">
        <v>734</v>
      </c>
      <c r="E110" s="1042"/>
      <c r="F110" s="1074"/>
      <c r="G110" s="1043">
        <v>15000</v>
      </c>
      <c r="H110" s="1043">
        <v>1059</v>
      </c>
      <c r="I110" s="1035">
        <f>G110*H110</f>
        <v>15885000</v>
      </c>
      <c r="J110" s="1045">
        <v>1060</v>
      </c>
      <c r="K110" s="1037">
        <f>J110*G110</f>
        <v>15900000</v>
      </c>
      <c r="L110" s="1037">
        <f>J110-H110</f>
        <v>1</v>
      </c>
      <c r="M110" s="1037">
        <f>K110-I110</f>
        <v>15000</v>
      </c>
    </row>
    <row r="111" spans="1:13" s="1004" customFormat="1" ht="14.25" customHeight="1">
      <c r="A111" s="1040"/>
      <c r="B111" s="1041"/>
      <c r="C111" s="1048"/>
      <c r="D111" s="1048"/>
      <c r="E111" s="1042"/>
      <c r="F111" s="1074"/>
      <c r="G111" s="1043"/>
      <c r="H111" s="1043"/>
      <c r="I111" s="1035"/>
      <c r="J111" s="1045"/>
      <c r="K111" s="1037"/>
      <c r="L111" s="1037"/>
      <c r="M111" s="1037"/>
    </row>
    <row r="112" spans="1:13" s="1004" customFormat="1" ht="29.25" customHeight="1">
      <c r="A112" s="1040"/>
      <c r="B112" s="1041" t="s">
        <v>735</v>
      </c>
      <c r="C112" s="1048"/>
      <c r="D112" s="1112" t="s">
        <v>736</v>
      </c>
      <c r="E112" s="1112"/>
      <c r="F112" s="1112"/>
      <c r="G112" s="1043">
        <v>10000</v>
      </c>
      <c r="H112" s="1043">
        <v>435</v>
      </c>
      <c r="I112" s="1035">
        <f aca="true" t="shared" si="10" ref="I112:I118">G112*H112</f>
        <v>4350000</v>
      </c>
      <c r="J112" s="1045">
        <v>433</v>
      </c>
      <c r="K112" s="1037">
        <f aca="true" t="shared" si="11" ref="K112:K118">J112*G112</f>
        <v>4330000</v>
      </c>
      <c r="L112" s="1037">
        <f>J112-H112</f>
        <v>-2</v>
      </c>
      <c r="M112" s="1037">
        <f>K112-I112</f>
        <v>-20000</v>
      </c>
    </row>
    <row r="113" spans="1:13" s="1004" customFormat="1" ht="13.5" customHeight="1">
      <c r="A113" s="1040"/>
      <c r="B113" s="1041" t="s">
        <v>737</v>
      </c>
      <c r="C113" s="1048"/>
      <c r="D113" s="1048" t="s">
        <v>738</v>
      </c>
      <c r="E113" s="1042"/>
      <c r="F113" s="1074"/>
      <c r="G113" s="1043">
        <v>14000</v>
      </c>
      <c r="H113" s="1043">
        <v>1036</v>
      </c>
      <c r="I113" s="1035">
        <f t="shared" si="10"/>
        <v>14504000</v>
      </c>
      <c r="J113" s="1045">
        <v>1034</v>
      </c>
      <c r="K113" s="1037">
        <f t="shared" si="11"/>
        <v>14476000</v>
      </c>
      <c r="L113" s="1037">
        <v>2</v>
      </c>
      <c r="M113" s="1037">
        <v>-33600</v>
      </c>
    </row>
    <row r="114" spans="1:13" s="1004" customFormat="1" ht="13.5" customHeight="1">
      <c r="A114" s="1040"/>
      <c r="B114" s="1041" t="s">
        <v>739</v>
      </c>
      <c r="C114" s="1048"/>
      <c r="D114" s="1048" t="s">
        <v>740</v>
      </c>
      <c r="E114" s="1042"/>
      <c r="F114" s="1074"/>
      <c r="G114" s="1043">
        <v>2200</v>
      </c>
      <c r="H114" s="1043">
        <v>12645</v>
      </c>
      <c r="I114" s="1035">
        <f t="shared" si="10"/>
        <v>27819000</v>
      </c>
      <c r="J114" s="1045">
        <v>12626</v>
      </c>
      <c r="K114" s="1037">
        <f t="shared" si="11"/>
        <v>27777200</v>
      </c>
      <c r="L114" s="1037">
        <f>J114-H114</f>
        <v>-19</v>
      </c>
      <c r="M114" s="1037">
        <v>-10411088</v>
      </c>
    </row>
    <row r="115" spans="1:13" s="1004" customFormat="1" ht="14.25" customHeight="1">
      <c r="A115" s="1040"/>
      <c r="B115" s="1041" t="s">
        <v>741</v>
      </c>
      <c r="C115" s="1048"/>
      <c r="D115" s="1048" t="s">
        <v>742</v>
      </c>
      <c r="E115" s="1042"/>
      <c r="F115" s="1074"/>
      <c r="G115" s="1043">
        <v>655000</v>
      </c>
      <c r="H115" s="1043">
        <v>17</v>
      </c>
      <c r="I115" s="1035">
        <f t="shared" si="10"/>
        <v>11135000</v>
      </c>
      <c r="J115" s="1045">
        <v>18</v>
      </c>
      <c r="K115" s="1037">
        <f t="shared" si="11"/>
        <v>11790000</v>
      </c>
      <c r="L115" s="1037">
        <f>J115-H115</f>
        <v>1</v>
      </c>
      <c r="M115" s="1037">
        <f>K115-I115</f>
        <v>655000</v>
      </c>
    </row>
    <row r="116" spans="1:13" s="1004" customFormat="1" ht="15" customHeight="1">
      <c r="A116" s="1040"/>
      <c r="B116" s="1041" t="s">
        <v>743</v>
      </c>
      <c r="C116" s="1048"/>
      <c r="D116" s="1048" t="s">
        <v>744</v>
      </c>
      <c r="E116" s="1042"/>
      <c r="F116" s="1074"/>
      <c r="G116" s="1043">
        <v>2500</v>
      </c>
      <c r="H116" s="1043">
        <v>1062</v>
      </c>
      <c r="I116" s="1035">
        <f t="shared" si="10"/>
        <v>2655000</v>
      </c>
      <c r="J116" s="1045">
        <v>1069</v>
      </c>
      <c r="K116" s="1037">
        <f t="shared" si="11"/>
        <v>2672500</v>
      </c>
      <c r="L116" s="1037">
        <f>J116-H116</f>
        <v>7</v>
      </c>
      <c r="M116" s="1037">
        <v>-111461</v>
      </c>
    </row>
    <row r="117" spans="1:13" s="1004" customFormat="1" ht="13.5" customHeight="1">
      <c r="A117" s="1040"/>
      <c r="B117" s="1041" t="s">
        <v>745</v>
      </c>
      <c r="C117" s="1048"/>
      <c r="D117" s="1048" t="s">
        <v>746</v>
      </c>
      <c r="E117" s="1042"/>
      <c r="F117" s="1074"/>
      <c r="G117" s="1043">
        <v>720</v>
      </c>
      <c r="H117" s="1043">
        <v>11303</v>
      </c>
      <c r="I117" s="1035">
        <f t="shared" si="10"/>
        <v>8138160</v>
      </c>
      <c r="J117" s="1045">
        <v>11286</v>
      </c>
      <c r="K117" s="1037">
        <f t="shared" si="11"/>
        <v>8125920</v>
      </c>
      <c r="L117" s="1037">
        <f>J117-H117</f>
        <v>-17</v>
      </c>
      <c r="M117" s="1037">
        <v>-2524930</v>
      </c>
    </row>
    <row r="118" spans="1:13" s="1004" customFormat="1" ht="13.5" customHeight="1">
      <c r="A118" s="1040"/>
      <c r="B118" s="1041" t="s">
        <v>747</v>
      </c>
      <c r="C118" s="1048"/>
      <c r="D118" s="1048" t="s">
        <v>748</v>
      </c>
      <c r="E118" s="1042"/>
      <c r="F118" s="1074"/>
      <c r="G118" s="1043">
        <v>1300</v>
      </c>
      <c r="H118" s="1043">
        <v>9427</v>
      </c>
      <c r="I118" s="1035">
        <f t="shared" si="10"/>
        <v>12255100</v>
      </c>
      <c r="J118" s="1045">
        <v>9396</v>
      </c>
      <c r="K118" s="1037">
        <f t="shared" si="11"/>
        <v>12214800</v>
      </c>
      <c r="L118" s="1037">
        <f>J118-H118</f>
        <v>-31</v>
      </c>
      <c r="M118" s="1037">
        <f>K118-I118</f>
        <v>-40300</v>
      </c>
    </row>
    <row r="119" spans="1:13" s="1004" customFormat="1" ht="15" customHeight="1">
      <c r="A119" s="1040"/>
      <c r="B119" s="1040"/>
      <c r="C119" s="1048"/>
      <c r="D119" s="1030"/>
      <c r="E119" s="1031" t="s">
        <v>749</v>
      </c>
      <c r="F119" s="1074"/>
      <c r="G119" s="1043"/>
      <c r="H119" s="1043"/>
      <c r="I119" s="1035">
        <f>SUM(I110:I118)</f>
        <v>96741260</v>
      </c>
      <c r="J119" s="1075"/>
      <c r="K119" s="1035">
        <f>SUM(K110:K118)</f>
        <v>97286420</v>
      </c>
      <c r="L119" s="1037"/>
      <c r="M119" s="1035">
        <f>SUM(M110:M118)</f>
        <v>-12471379</v>
      </c>
    </row>
    <row r="120" spans="1:13" s="1004" customFormat="1" ht="13.5" customHeight="1">
      <c r="A120" s="1040"/>
      <c r="B120" s="1040"/>
      <c r="C120" s="1048"/>
      <c r="D120" s="1030"/>
      <c r="E120" s="1042"/>
      <c r="F120" s="1074"/>
      <c r="G120" s="1043"/>
      <c r="H120" s="1043"/>
      <c r="I120" s="1035"/>
      <c r="J120" s="1075"/>
      <c r="K120" s="1037"/>
      <c r="L120" s="1037"/>
      <c r="M120" s="1037"/>
    </row>
    <row r="121" spans="1:13" s="1004" customFormat="1" ht="13.5" customHeight="1">
      <c r="A121" s="1029" t="s">
        <v>750</v>
      </c>
      <c r="B121" s="1029"/>
      <c r="C121" s="1031" t="s">
        <v>478</v>
      </c>
      <c r="D121" s="1113"/>
      <c r="E121" s="1031"/>
      <c r="F121" s="1114"/>
      <c r="G121" s="1043"/>
      <c r="H121" s="1043"/>
      <c r="I121" s="1035"/>
      <c r="J121" s="1075"/>
      <c r="K121" s="1037"/>
      <c r="L121" s="1037"/>
      <c r="M121" s="1037"/>
    </row>
    <row r="122" spans="1:13" s="1004" customFormat="1" ht="14.25" customHeight="1">
      <c r="A122" s="1029"/>
      <c r="B122" s="1115" t="s">
        <v>751</v>
      </c>
      <c r="C122" s="1116"/>
      <c r="D122" s="1117" t="s">
        <v>752</v>
      </c>
      <c r="E122" s="1117"/>
      <c r="F122" s="1117"/>
      <c r="G122" s="1043">
        <v>22300</v>
      </c>
      <c r="H122" s="1043">
        <v>143</v>
      </c>
      <c r="I122" s="1035">
        <f>G122*H122</f>
        <v>3188900</v>
      </c>
      <c r="J122" s="1062">
        <v>145</v>
      </c>
      <c r="K122" s="1037">
        <f>J122*G122</f>
        <v>3233500</v>
      </c>
      <c r="L122" s="1037">
        <f>J122-H122</f>
        <v>2</v>
      </c>
      <c r="M122" s="1037">
        <f>K122-I122</f>
        <v>44600</v>
      </c>
    </row>
    <row r="123" spans="1:13" s="1004" customFormat="1" ht="12" customHeight="1">
      <c r="A123" s="1029"/>
      <c r="B123" s="1040"/>
      <c r="C123" s="1031"/>
      <c r="D123" s="1031"/>
      <c r="E123" s="1031" t="s">
        <v>753</v>
      </c>
      <c r="F123" s="1114"/>
      <c r="G123" s="1043"/>
      <c r="H123" s="1043"/>
      <c r="I123" s="1035">
        <f>SUM(I122:I122)</f>
        <v>3188900</v>
      </c>
      <c r="J123" s="1062"/>
      <c r="K123" s="1035">
        <f>SUM(K122:K122)</f>
        <v>3233500</v>
      </c>
      <c r="L123" s="1037"/>
      <c r="M123" s="1035">
        <f>SUM(M122:M122)</f>
        <v>44600</v>
      </c>
    </row>
    <row r="124" spans="1:13" s="1004" customFormat="1" ht="12.75" customHeight="1">
      <c r="A124" s="1029"/>
      <c r="B124" s="1040"/>
      <c r="C124" s="1031"/>
      <c r="D124" s="1113"/>
      <c r="E124" s="1031"/>
      <c r="F124" s="1114"/>
      <c r="G124" s="1043"/>
      <c r="H124" s="1043"/>
      <c r="I124" s="1035"/>
      <c r="J124" s="1062"/>
      <c r="K124" s="1037"/>
      <c r="L124" s="1037"/>
      <c r="M124" s="1037"/>
    </row>
    <row r="125" spans="1:13" s="1004" customFormat="1" ht="17.25" customHeight="1">
      <c r="A125" s="1029" t="s">
        <v>754</v>
      </c>
      <c r="B125" s="1029"/>
      <c r="C125" s="1031" t="s">
        <v>755</v>
      </c>
      <c r="D125" s="1111"/>
      <c r="E125" s="1031"/>
      <c r="F125" s="1076"/>
      <c r="G125" s="1034">
        <v>105</v>
      </c>
      <c r="H125" s="1034">
        <v>700</v>
      </c>
      <c r="I125" s="1035">
        <f>G125*H125</f>
        <v>73500</v>
      </c>
      <c r="J125" s="1036">
        <v>0</v>
      </c>
      <c r="K125" s="1037">
        <f>J125*G125</f>
        <v>0</v>
      </c>
      <c r="L125" s="1037">
        <f>J125-H125</f>
        <v>-700</v>
      </c>
      <c r="M125" s="1037">
        <f>K125-I125</f>
        <v>-73500</v>
      </c>
    </row>
    <row r="126" spans="1:13" s="1004" customFormat="1" ht="17.25" customHeight="1">
      <c r="A126" s="1029"/>
      <c r="B126" s="1029"/>
      <c r="C126" s="1031"/>
      <c r="D126" s="1111"/>
      <c r="E126" s="1031"/>
      <c r="F126" s="1076"/>
      <c r="G126" s="1034"/>
      <c r="H126" s="1034"/>
      <c r="I126" s="1035"/>
      <c r="J126" s="1036"/>
      <c r="K126" s="1037"/>
      <c r="L126" s="1037"/>
      <c r="M126" s="1037"/>
    </row>
    <row r="127" spans="1:13" s="1004" customFormat="1" ht="11.25" customHeight="1">
      <c r="A127" s="1029" t="s">
        <v>756</v>
      </c>
      <c r="B127" s="1029"/>
      <c r="C127" s="1031" t="s">
        <v>757</v>
      </c>
      <c r="D127" s="1113"/>
      <c r="E127" s="1031"/>
      <c r="F127" s="1114"/>
      <c r="G127" s="1034"/>
      <c r="H127" s="1034"/>
      <c r="I127" s="1035">
        <v>352139110</v>
      </c>
      <c r="J127" s="1036"/>
      <c r="K127" s="1035">
        <v>352139110</v>
      </c>
      <c r="L127" s="1037"/>
      <c r="M127" s="1037"/>
    </row>
    <row r="128" spans="1:13" s="1004" customFormat="1" ht="15.75" customHeight="1" thickBot="1">
      <c r="A128" s="1040"/>
      <c r="B128" s="1040"/>
      <c r="C128" s="1048"/>
      <c r="D128" s="1030"/>
      <c r="E128" s="1042"/>
      <c r="F128" s="1074"/>
      <c r="G128" s="1043"/>
      <c r="H128" s="1043"/>
      <c r="I128" s="1035"/>
      <c r="J128" s="1075"/>
      <c r="K128" s="1037"/>
      <c r="L128" s="1037"/>
      <c r="M128" s="1037"/>
    </row>
    <row r="129" spans="1:13" s="1004" customFormat="1" ht="16.5" thickBot="1">
      <c r="A129" s="1107" t="s">
        <v>758</v>
      </c>
      <c r="B129" s="1108"/>
      <c r="C129" s="1108"/>
      <c r="D129" s="1108"/>
      <c r="E129" s="1108"/>
      <c r="F129" s="1108"/>
      <c r="G129" s="1118"/>
      <c r="H129" s="1118"/>
      <c r="I129" s="1110">
        <f>SUM(I119+I123+I125+I127)</f>
        <v>452142770</v>
      </c>
      <c r="J129" s="1119"/>
      <c r="K129" s="1110">
        <f>SUM(K119+K123+K125+K127)</f>
        <v>452659030</v>
      </c>
      <c r="L129" s="1120"/>
      <c r="M129" s="1110">
        <f>SUM(M119+M123+M125+M127)</f>
        <v>-12500279</v>
      </c>
    </row>
    <row r="130" spans="1:13" s="1004" customFormat="1" ht="15.75" customHeight="1" thickBot="1">
      <c r="A130" s="1040"/>
      <c r="B130" s="1040"/>
      <c r="C130" s="1048"/>
      <c r="D130" s="1030"/>
      <c r="E130" s="1042"/>
      <c r="F130" s="1074"/>
      <c r="G130" s="1043"/>
      <c r="H130" s="1043"/>
      <c r="I130" s="1035"/>
      <c r="J130" s="1075"/>
      <c r="K130" s="1037"/>
      <c r="L130" s="1037"/>
      <c r="M130" s="1037"/>
    </row>
    <row r="131" spans="1:13" s="1073" customFormat="1" ht="16.5" thickBot="1">
      <c r="A131" s="1107" t="s">
        <v>759</v>
      </c>
      <c r="B131" s="1108"/>
      <c r="C131" s="1108"/>
      <c r="D131" s="1108"/>
      <c r="E131" s="1108"/>
      <c r="F131" s="1108"/>
      <c r="G131" s="1121"/>
      <c r="H131" s="1122"/>
      <c r="I131" s="1110">
        <f>I129+I107</f>
        <v>4765153593</v>
      </c>
      <c r="J131" s="1123"/>
      <c r="K131" s="1110">
        <f>K129+K107</f>
        <v>4811350211</v>
      </c>
      <c r="L131" s="1120"/>
      <c r="M131" s="1110">
        <f>M129+M107</f>
        <v>33180079</v>
      </c>
    </row>
    <row r="132" spans="1:13" ht="15" customHeight="1">
      <c r="A132" s="1040"/>
      <c r="B132" s="1040"/>
      <c r="C132" s="1124"/>
      <c r="D132" s="1124"/>
      <c r="E132" s="1124"/>
      <c r="F132" s="1116"/>
      <c r="G132" s="1043"/>
      <c r="H132" s="1043"/>
      <c r="I132" s="1043"/>
      <c r="J132" s="1125"/>
      <c r="K132" s="1125"/>
      <c r="L132" s="1125"/>
      <c r="M132" s="1125"/>
    </row>
    <row r="133" spans="1:13" ht="36.75" customHeight="1">
      <c r="A133" s="1126" t="s">
        <v>760</v>
      </c>
      <c r="B133" s="1126"/>
      <c r="C133" s="1126"/>
      <c r="D133" s="1126"/>
      <c r="E133" s="1126"/>
      <c r="F133" s="1126"/>
      <c r="G133" s="1126"/>
      <c r="H133" s="1126"/>
      <c r="I133" s="1126"/>
      <c r="J133" s="1126"/>
      <c r="K133" s="1126"/>
      <c r="L133" s="1126"/>
      <c r="M133" s="1126"/>
    </row>
    <row r="134" spans="1:10" ht="15.75">
      <c r="A134" s="1127"/>
      <c r="C134" s="1002"/>
      <c r="J134" s="1008"/>
    </row>
    <row r="135" ht="15.75">
      <c r="J135" s="1008"/>
    </row>
    <row r="136" ht="15.75">
      <c r="J136" s="1008"/>
    </row>
    <row r="137" ht="15.75">
      <c r="J137" s="1008"/>
    </row>
    <row r="138" ht="15.75">
      <c r="J138" s="1008"/>
    </row>
  </sheetData>
  <mergeCells count="27">
    <mergeCell ref="A131:F131"/>
    <mergeCell ref="A107:F107"/>
    <mergeCell ref="A129:F129"/>
    <mergeCell ref="A133:M133"/>
    <mergeCell ref="D122:F122"/>
    <mergeCell ref="D112:F112"/>
    <mergeCell ref="A7:B7"/>
    <mergeCell ref="C7:F7"/>
    <mergeCell ref="D59:F59"/>
    <mergeCell ref="D80:F80"/>
    <mergeCell ref="D37:F37"/>
    <mergeCell ref="D81:F81"/>
    <mergeCell ref="D89:F89"/>
    <mergeCell ref="D90:F90"/>
    <mergeCell ref="D100:F100"/>
    <mergeCell ref="C98:F98"/>
    <mergeCell ref="D95:F95"/>
    <mergeCell ref="D99:F99"/>
    <mergeCell ref="A3:M3"/>
    <mergeCell ref="A4:M4"/>
    <mergeCell ref="L2:M2"/>
    <mergeCell ref="A6:B6"/>
    <mergeCell ref="E101:F101"/>
    <mergeCell ref="D91:F91"/>
    <mergeCell ref="D92:F92"/>
    <mergeCell ref="D93:F93"/>
    <mergeCell ref="D94:F94"/>
  </mergeCells>
  <printOptions horizontalCentered="1"/>
  <pageMargins left="0.1968503937007874" right="0.1968503937007874" top="0.984251968503937" bottom="0.984251968503937" header="0.5118110236220472" footer="0.5118110236220472"/>
  <pageSetup fitToHeight="3" horizontalDpi="120" verticalDpi="120" orientation="landscape" paperSize="9" scale="70" r:id="rId1"/>
  <headerFooter alignWithMargins="0">
    <oddHeader>&amp;C&amp;8  &amp;P - oldal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E25"/>
  <sheetViews>
    <sheetView showZeros="0" workbookViewId="0" topLeftCell="A1">
      <selection activeCell="E1" sqref="E1"/>
    </sheetView>
  </sheetViews>
  <sheetFormatPr defaultColWidth="9.140625" defaultRowHeight="12.75"/>
  <cols>
    <col min="1" max="1" width="5.7109375" style="1133" customWidth="1"/>
    <col min="2" max="2" width="58.8515625" style="1128" customWidth="1"/>
    <col min="3" max="3" width="13.7109375" style="1129" customWidth="1"/>
    <col min="4" max="5" width="11.7109375" style="1129" customWidth="1"/>
    <col min="6" max="16384" width="9.140625" style="1128" customWidth="1"/>
  </cols>
  <sheetData>
    <row r="1" spans="1:5" ht="12.75">
      <c r="A1" s="1128" t="s">
        <v>1752</v>
      </c>
      <c r="E1" s="1130" t="s">
        <v>761</v>
      </c>
    </row>
    <row r="2" spans="1:5" ht="43.5" customHeight="1">
      <c r="A2" s="1131"/>
      <c r="E2" s="1132"/>
    </row>
    <row r="3" ht="18" customHeight="1">
      <c r="E3" s="1132"/>
    </row>
    <row r="4" ht="15" customHeight="1"/>
    <row r="5" ht="15" customHeight="1" thickBot="1">
      <c r="E5" s="1132" t="s">
        <v>1758</v>
      </c>
    </row>
    <row r="6" spans="1:5" ht="64.5" customHeight="1" thickBot="1">
      <c r="A6" s="1134" t="s">
        <v>576</v>
      </c>
      <c r="B6" s="1134" t="s">
        <v>762</v>
      </c>
      <c r="C6" s="1135" t="s">
        <v>763</v>
      </c>
      <c r="D6" s="1135" t="s">
        <v>764</v>
      </c>
      <c r="E6" s="1135" t="s">
        <v>765</v>
      </c>
    </row>
    <row r="7" spans="1:5" s="1138" customFormat="1" ht="25.5" customHeight="1">
      <c r="A7" s="1136"/>
      <c r="B7" s="1136"/>
      <c r="C7" s="1137"/>
      <c r="D7" s="1137"/>
      <c r="E7" s="1137"/>
    </row>
    <row r="8" spans="1:5" s="1138" customFormat="1" ht="30" customHeight="1">
      <c r="A8" s="1139" t="s">
        <v>593</v>
      </c>
      <c r="B8" s="1138" t="s">
        <v>766</v>
      </c>
      <c r="C8" s="1140">
        <f>'5b. sz. melléklet'!D587</f>
        <v>201487</v>
      </c>
      <c r="D8" s="1140">
        <f>'5b. sz. melléklet'!E587</f>
        <v>46721</v>
      </c>
      <c r="E8" s="1141">
        <f aca="true" t="shared" si="0" ref="E8:E18">SUM(C8:D8)</f>
        <v>248208</v>
      </c>
    </row>
    <row r="9" spans="1:5" s="1138" customFormat="1" ht="30" customHeight="1">
      <c r="A9" s="1139" t="s">
        <v>595</v>
      </c>
      <c r="B9" s="1138" t="s">
        <v>767</v>
      </c>
      <c r="C9" s="1141">
        <f>'5c. sz. melléklet'!D202</f>
        <v>110005</v>
      </c>
      <c r="D9" s="1141">
        <f>'5c. sz. melléklet'!E202</f>
        <v>133219</v>
      </c>
      <c r="E9" s="1140">
        <f t="shared" si="0"/>
        <v>243224</v>
      </c>
    </row>
    <row r="10" spans="1:5" s="1138" customFormat="1" ht="30" customHeight="1">
      <c r="A10" s="1139" t="s">
        <v>597</v>
      </c>
      <c r="B10" s="1138" t="s">
        <v>768</v>
      </c>
      <c r="C10" s="1140">
        <f>'5d. sz. melléklet'!$C$25</f>
        <v>64178</v>
      </c>
      <c r="D10" s="1140">
        <f>'5d. sz. melléklet'!$D$25</f>
        <v>130351</v>
      </c>
      <c r="E10" s="1140">
        <f t="shared" si="0"/>
        <v>194529</v>
      </c>
    </row>
    <row r="11" spans="1:5" s="1138" customFormat="1" ht="30" customHeight="1">
      <c r="A11" s="1139" t="s">
        <v>599</v>
      </c>
      <c r="B11" s="1138" t="s">
        <v>769</v>
      </c>
      <c r="C11" s="1140">
        <f>'5e. sz. melléklet'!C64</f>
        <v>187289</v>
      </c>
      <c r="D11" s="1140">
        <f>'5e. sz. melléklet'!D64</f>
        <v>437991</v>
      </c>
      <c r="E11" s="1140">
        <f t="shared" si="0"/>
        <v>625280</v>
      </c>
    </row>
    <row r="12" spans="1:5" s="1138" customFormat="1" ht="30" customHeight="1">
      <c r="A12" s="1139" t="s">
        <v>609</v>
      </c>
      <c r="B12" s="1138" t="s">
        <v>770</v>
      </c>
      <c r="C12" s="1140">
        <f>'5fghijkl. sz. melléklet'!C20</f>
        <v>36585</v>
      </c>
      <c r="D12" s="1140">
        <f>'5fghijkl. sz. melléklet'!D20</f>
        <v>90123</v>
      </c>
      <c r="E12" s="1140">
        <f t="shared" si="0"/>
        <v>126708</v>
      </c>
    </row>
    <row r="13" spans="1:5" ht="31.5" customHeight="1">
      <c r="A13" s="1139" t="s">
        <v>611</v>
      </c>
      <c r="B13" s="1128" t="s">
        <v>771</v>
      </c>
      <c r="C13" s="1129">
        <f>'5fghijkl. sz. melléklet'!C34</f>
        <v>0</v>
      </c>
      <c r="D13" s="1129">
        <f>'5fghijkl. sz. melléklet'!D34</f>
        <v>2300</v>
      </c>
      <c r="E13" s="1140">
        <f t="shared" si="0"/>
        <v>2300</v>
      </c>
    </row>
    <row r="14" spans="1:5" s="1138" customFormat="1" ht="30" customHeight="1">
      <c r="A14" s="1139" t="s">
        <v>613</v>
      </c>
      <c r="B14" s="1138" t="s">
        <v>532</v>
      </c>
      <c r="C14" s="1140">
        <f>'5fghijkl. sz. melléklet'!C47</f>
        <v>0</v>
      </c>
      <c r="D14" s="1140">
        <f>'5fghijkl. sz. melléklet'!D47</f>
        <v>212</v>
      </c>
      <c r="E14" s="1140">
        <f t="shared" si="0"/>
        <v>212</v>
      </c>
    </row>
    <row r="15" spans="1:5" s="1138" customFormat="1" ht="30" customHeight="1">
      <c r="A15" s="1139" t="s">
        <v>615</v>
      </c>
      <c r="B15" s="1138" t="s">
        <v>533</v>
      </c>
      <c r="C15" s="1140">
        <f>'5fghijkl. sz. melléklet'!C87</f>
        <v>887</v>
      </c>
      <c r="D15" s="1140">
        <f>'5fghijkl. sz. melléklet'!D87</f>
        <v>1077</v>
      </c>
      <c r="E15" s="1140">
        <f t="shared" si="0"/>
        <v>1964</v>
      </c>
    </row>
    <row r="16" spans="1:5" s="1138" customFormat="1" ht="30" customHeight="1">
      <c r="A16" s="1139" t="s">
        <v>624</v>
      </c>
      <c r="B16" s="1138" t="s">
        <v>435</v>
      </c>
      <c r="C16" s="1140">
        <f>'5fghijkl. sz. melléklet'!C123</f>
        <v>31858</v>
      </c>
      <c r="D16" s="1140">
        <f>'5fghijkl. sz. melléklet'!D123</f>
        <v>88605</v>
      </c>
      <c r="E16" s="1140">
        <f t="shared" si="0"/>
        <v>120463</v>
      </c>
    </row>
    <row r="17" spans="1:5" s="1138" customFormat="1" ht="30" customHeight="1">
      <c r="A17" s="1139" t="s">
        <v>626</v>
      </c>
      <c r="B17" s="1138" t="s">
        <v>441</v>
      </c>
      <c r="C17" s="1140">
        <f>'5fghijkl. sz. melléklet'!C136</f>
        <v>1350</v>
      </c>
      <c r="D17" s="1140">
        <f>'5fghijkl. sz. melléklet'!D136</f>
        <v>5304</v>
      </c>
      <c r="E17" s="1140">
        <f t="shared" si="0"/>
        <v>6654</v>
      </c>
    </row>
    <row r="18" spans="1:5" s="1138" customFormat="1" ht="30" customHeight="1">
      <c r="A18" s="1139" t="s">
        <v>633</v>
      </c>
      <c r="B18" s="1138" t="s">
        <v>443</v>
      </c>
      <c r="C18" s="1140">
        <f>'5fghijkl. sz. melléklet'!C156</f>
        <v>0</v>
      </c>
      <c r="D18" s="1140">
        <f>'5fghijkl. sz. melléklet'!D156</f>
        <v>175444</v>
      </c>
      <c r="E18" s="1140">
        <f t="shared" si="0"/>
        <v>175444</v>
      </c>
    </row>
    <row r="19" spans="1:5" s="1138" customFormat="1" ht="30" customHeight="1">
      <c r="A19" s="1142" t="s">
        <v>635</v>
      </c>
      <c r="B19" s="1138" t="s">
        <v>772</v>
      </c>
      <c r="C19" s="1140"/>
      <c r="D19" s="1140">
        <v>49364</v>
      </c>
      <c r="E19" s="1140">
        <v>49364</v>
      </c>
    </row>
    <row r="20" spans="1:5" s="1138" customFormat="1" ht="30" customHeight="1">
      <c r="A20" s="1142" t="s">
        <v>637</v>
      </c>
      <c r="B20" s="1138" t="s">
        <v>773</v>
      </c>
      <c r="C20" s="1140"/>
      <c r="D20" s="1140">
        <v>150636</v>
      </c>
      <c r="E20" s="1140">
        <v>150636</v>
      </c>
    </row>
    <row r="21" spans="1:5" s="1138" customFormat="1" ht="22.5" customHeight="1" thickBot="1">
      <c r="A21" s="1143"/>
      <c r="B21" s="1144"/>
      <c r="C21" s="1145"/>
      <c r="D21" s="1145"/>
      <c r="E21" s="1145"/>
    </row>
    <row r="22" spans="1:5" ht="18" customHeight="1" thickBot="1">
      <c r="A22" s="1146"/>
      <c r="B22" s="1146" t="s">
        <v>774</v>
      </c>
      <c r="C22" s="1147">
        <f>SUM(C8:C21)</f>
        <v>633639</v>
      </c>
      <c r="D22" s="1147">
        <f>SUM(D8:D21)</f>
        <v>1311347</v>
      </c>
      <c r="E22" s="1147">
        <f>SUM(E8:E21)</f>
        <v>1944986</v>
      </c>
    </row>
    <row r="24" spans="1:2" ht="12.75">
      <c r="A24" s="1148" t="s">
        <v>775</v>
      </c>
      <c r="B24" s="1148"/>
    </row>
    <row r="25" spans="1:5" ht="12.75">
      <c r="A25" s="1149" t="s">
        <v>776</v>
      </c>
      <c r="B25" s="1149"/>
      <c r="C25" s="1150">
        <v>15337</v>
      </c>
      <c r="D25" s="1150">
        <v>78512</v>
      </c>
      <c r="E25" s="1150">
        <v>93849</v>
      </c>
    </row>
  </sheetData>
  <mergeCells count="2">
    <mergeCell ref="A24:B24"/>
    <mergeCell ref="A25:B2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F58"/>
  <sheetViews>
    <sheetView showGridLines="0" showZeros="0" workbookViewId="0" topLeftCell="C1">
      <selection activeCell="E1" sqref="E1"/>
    </sheetView>
  </sheetViews>
  <sheetFormatPr defaultColWidth="9.140625" defaultRowHeight="12.75"/>
  <cols>
    <col min="1" max="1" width="4.7109375" style="1151" customWidth="1"/>
    <col min="2" max="2" width="5.7109375" style="1152" customWidth="1"/>
    <col min="3" max="3" width="6.7109375" style="1151" customWidth="1"/>
    <col min="4" max="4" width="61.421875" style="1151" customWidth="1"/>
    <col min="5" max="5" width="13.7109375" style="1153" customWidth="1"/>
    <col min="6" max="6" width="15.421875" style="1153" customWidth="1"/>
    <col min="7" max="16384" width="9.140625" style="1151" customWidth="1"/>
  </cols>
  <sheetData>
    <row r="1" spans="1:6" ht="15" customHeight="1">
      <c r="A1" s="1151" t="s">
        <v>1752</v>
      </c>
      <c r="F1" s="1154" t="s">
        <v>777</v>
      </c>
    </row>
    <row r="2" spans="1:6" ht="29.25" customHeight="1">
      <c r="A2" s="1155"/>
      <c r="F2" s="1154"/>
    </row>
    <row r="3" ht="18" customHeight="1"/>
    <row r="4" ht="15" customHeight="1" thickBot="1">
      <c r="F4" s="1156" t="s">
        <v>1758</v>
      </c>
    </row>
    <row r="5" spans="1:6" ht="51" customHeight="1" thickBot="1">
      <c r="A5" s="1157" t="s">
        <v>1520</v>
      </c>
      <c r="B5" s="1157" t="s">
        <v>778</v>
      </c>
      <c r="C5" s="1158" t="s">
        <v>779</v>
      </c>
      <c r="D5" s="1159" t="s">
        <v>780</v>
      </c>
      <c r="E5" s="1159" t="s">
        <v>781</v>
      </c>
      <c r="F5" s="1159" t="s">
        <v>782</v>
      </c>
    </row>
    <row r="6" spans="1:6" ht="12.75" customHeight="1">
      <c r="A6" s="1160">
        <v>1</v>
      </c>
      <c r="B6" s="1160">
        <v>2</v>
      </c>
      <c r="C6" s="1160">
        <v>3</v>
      </c>
      <c r="D6" s="1160">
        <v>4</v>
      </c>
      <c r="E6" s="1161">
        <v>5</v>
      </c>
      <c r="F6" s="1161">
        <v>6</v>
      </c>
    </row>
    <row r="7" spans="1:6" ht="13.5" customHeight="1">
      <c r="A7" s="1162"/>
      <c r="B7" s="1162"/>
      <c r="C7" s="1162"/>
      <c r="D7" s="1162"/>
      <c r="E7" s="1163"/>
      <c r="F7" s="1163"/>
    </row>
    <row r="8" spans="1:6" ht="14.25" customHeight="1">
      <c r="A8" s="1164">
        <v>1</v>
      </c>
      <c r="B8" s="1165"/>
      <c r="C8" s="1166" t="s">
        <v>380</v>
      </c>
      <c r="D8" s="1166"/>
      <c r="E8" s="1167">
        <v>13247</v>
      </c>
      <c r="F8" s="1167">
        <v>920</v>
      </c>
    </row>
    <row r="9" spans="1:6" ht="14.25" customHeight="1">
      <c r="A9" s="1164">
        <v>2</v>
      </c>
      <c r="B9" s="1165"/>
      <c r="C9" s="1166" t="s">
        <v>1775</v>
      </c>
      <c r="D9" s="1166"/>
      <c r="E9" s="1167">
        <v>2496</v>
      </c>
      <c r="F9" s="1167">
        <v>884</v>
      </c>
    </row>
    <row r="10" spans="1:6" ht="14.25" customHeight="1">
      <c r="A10" s="1164">
        <v>3</v>
      </c>
      <c r="B10" s="1165"/>
      <c r="C10" s="1166" t="s">
        <v>379</v>
      </c>
      <c r="D10" s="1166"/>
      <c r="E10" s="1167"/>
      <c r="F10" s="1167"/>
    </row>
    <row r="11" spans="1:6" ht="14.25" customHeight="1">
      <c r="A11" s="1164"/>
      <c r="B11" s="1165">
        <v>1</v>
      </c>
      <c r="D11" s="1166" t="s">
        <v>379</v>
      </c>
      <c r="E11" s="1167">
        <v>6426</v>
      </c>
      <c r="F11" s="1167">
        <v>1299</v>
      </c>
    </row>
    <row r="12" spans="1:6" ht="14.25" customHeight="1">
      <c r="A12" s="1164"/>
      <c r="B12" s="1165">
        <v>2</v>
      </c>
      <c r="D12" s="1166" t="s">
        <v>474</v>
      </c>
      <c r="E12" s="1167">
        <v>434</v>
      </c>
      <c r="F12" s="1167">
        <v>250</v>
      </c>
    </row>
    <row r="13" spans="1:6" ht="14.25" customHeight="1">
      <c r="A13" s="1164"/>
      <c r="B13" s="1165">
        <v>3</v>
      </c>
      <c r="D13" s="1166" t="s">
        <v>472</v>
      </c>
      <c r="E13" s="1167">
        <v>2993</v>
      </c>
      <c r="F13" s="1167">
        <v>1037</v>
      </c>
    </row>
    <row r="14" spans="1:6" ht="14.25" customHeight="1">
      <c r="A14" s="1164">
        <v>3</v>
      </c>
      <c r="B14" s="1165"/>
      <c r="C14" s="1166" t="s">
        <v>379</v>
      </c>
      <c r="D14" s="1166"/>
      <c r="E14" s="1167">
        <v>9853</v>
      </c>
      <c r="F14" s="1167">
        <v>2586</v>
      </c>
    </row>
    <row r="15" spans="1:6" ht="14.25" customHeight="1">
      <c r="A15" s="1164">
        <v>4</v>
      </c>
      <c r="B15" s="1165"/>
      <c r="C15" s="1166" t="s">
        <v>783</v>
      </c>
      <c r="D15" s="1166"/>
      <c r="E15" s="1167">
        <v>1295</v>
      </c>
      <c r="F15" s="1167">
        <v>1295</v>
      </c>
    </row>
    <row r="16" spans="1:6" ht="14.25" customHeight="1">
      <c r="A16" s="1164">
        <v>5</v>
      </c>
      <c r="B16" s="1165"/>
      <c r="C16" s="1166" t="s">
        <v>473</v>
      </c>
      <c r="D16" s="1166"/>
      <c r="E16" s="1167">
        <v>5828</v>
      </c>
      <c r="F16" s="1167">
        <v>1430</v>
      </c>
    </row>
    <row r="17" spans="1:6" ht="14.25" customHeight="1">
      <c r="A17" s="1164">
        <v>6</v>
      </c>
      <c r="B17" s="1165"/>
      <c r="C17" s="1166" t="s">
        <v>1783</v>
      </c>
      <c r="D17" s="1166"/>
      <c r="E17" s="1167">
        <v>4677</v>
      </c>
      <c r="F17" s="1167">
        <v>900</v>
      </c>
    </row>
    <row r="18" spans="1:6" ht="14.25" customHeight="1">
      <c r="A18" s="1164">
        <v>7</v>
      </c>
      <c r="B18" s="1165"/>
      <c r="C18" s="1166" t="s">
        <v>471</v>
      </c>
      <c r="D18" s="1166"/>
      <c r="E18" s="1167">
        <v>17235</v>
      </c>
      <c r="F18" s="1167">
        <v>876</v>
      </c>
    </row>
    <row r="19" spans="1:6" ht="14.25" customHeight="1">
      <c r="A19" s="1164">
        <v>8</v>
      </c>
      <c r="B19" s="1165"/>
      <c r="C19" s="1166" t="s">
        <v>1784</v>
      </c>
      <c r="D19" s="1166"/>
      <c r="E19" s="1167">
        <v>5589</v>
      </c>
      <c r="F19" s="1167">
        <v>3532</v>
      </c>
    </row>
    <row r="20" spans="1:6" ht="14.25" customHeight="1">
      <c r="A20" s="1164">
        <v>9</v>
      </c>
      <c r="B20" s="1165"/>
      <c r="C20" s="1166" t="s">
        <v>465</v>
      </c>
      <c r="D20" s="1166"/>
      <c r="E20" s="1167">
        <v>4961</v>
      </c>
      <c r="F20" s="1167">
        <v>2774</v>
      </c>
    </row>
    <row r="21" spans="1:6" ht="14.25" customHeight="1">
      <c r="A21" s="1164">
        <v>10</v>
      </c>
      <c r="B21" s="1165"/>
      <c r="C21" s="1166" t="s">
        <v>1785</v>
      </c>
      <c r="D21" s="1166"/>
      <c r="E21" s="1167">
        <v>1408</v>
      </c>
      <c r="F21" s="1167">
        <v>660</v>
      </c>
    </row>
    <row r="22" spans="1:6" ht="14.25" customHeight="1">
      <c r="A22" s="1164">
        <v>11</v>
      </c>
      <c r="B22" s="1165"/>
      <c r="C22" s="1166" t="s">
        <v>1786</v>
      </c>
      <c r="D22" s="1166"/>
      <c r="E22" s="1167">
        <v>465</v>
      </c>
      <c r="F22" s="1167">
        <v>212</v>
      </c>
    </row>
    <row r="23" spans="1:6" ht="14.25" customHeight="1">
      <c r="A23" s="1164">
        <v>12</v>
      </c>
      <c r="B23" s="1165"/>
      <c r="C23" s="1166" t="s">
        <v>1787</v>
      </c>
      <c r="D23" s="1166"/>
      <c r="E23" s="1167">
        <v>1481</v>
      </c>
      <c r="F23" s="1167">
        <v>908</v>
      </c>
    </row>
    <row r="24" spans="1:6" ht="14.25" customHeight="1">
      <c r="A24" s="1164">
        <v>13</v>
      </c>
      <c r="B24" s="1165"/>
      <c r="C24" s="1166" t="s">
        <v>1788</v>
      </c>
      <c r="D24" s="1166"/>
      <c r="E24" s="1167">
        <v>7446</v>
      </c>
      <c r="F24" s="1167">
        <v>4215</v>
      </c>
    </row>
    <row r="25" spans="1:6" ht="14.25" customHeight="1">
      <c r="A25" s="1164">
        <v>14</v>
      </c>
      <c r="B25" s="1165"/>
      <c r="C25" s="1166" t="s">
        <v>1706</v>
      </c>
      <c r="D25" s="1166"/>
      <c r="E25" s="1167">
        <v>1188</v>
      </c>
      <c r="F25" s="1167">
        <v>248</v>
      </c>
    </row>
    <row r="26" spans="1:6" ht="14.25" customHeight="1">
      <c r="A26" s="1164">
        <v>15</v>
      </c>
      <c r="B26" s="1165"/>
      <c r="C26" s="1166" t="s">
        <v>1789</v>
      </c>
      <c r="D26" s="1166"/>
      <c r="E26" s="1167"/>
      <c r="F26" s="1167"/>
    </row>
    <row r="27" spans="1:6" ht="14.25" customHeight="1">
      <c r="A27" s="1164"/>
      <c r="B27" s="1165">
        <v>1</v>
      </c>
      <c r="C27" s="1166"/>
      <c r="D27" s="1166" t="s">
        <v>784</v>
      </c>
      <c r="E27" s="1167">
        <v>389</v>
      </c>
      <c r="F27" s="1167"/>
    </row>
    <row r="28" spans="1:6" ht="14.25" customHeight="1">
      <c r="A28" s="1164"/>
      <c r="B28" s="1165">
        <v>2</v>
      </c>
      <c r="C28" s="1166"/>
      <c r="D28" s="1166" t="s">
        <v>1792</v>
      </c>
      <c r="E28" s="1167">
        <v>841</v>
      </c>
      <c r="F28" s="1167">
        <v>166</v>
      </c>
    </row>
    <row r="29" spans="1:6" ht="14.25" customHeight="1">
      <c r="A29" s="1164"/>
      <c r="B29" s="1165">
        <v>3</v>
      </c>
      <c r="C29" s="1166"/>
      <c r="D29" s="1166" t="s">
        <v>1793</v>
      </c>
      <c r="E29" s="1167">
        <v>254</v>
      </c>
      <c r="F29" s="1167">
        <v>72</v>
      </c>
    </row>
    <row r="30" spans="1:6" ht="14.25" customHeight="1">
      <c r="A30" s="1164"/>
      <c r="B30" s="1165">
        <v>4</v>
      </c>
      <c r="C30" s="1166"/>
      <c r="D30" s="1166" t="s">
        <v>1794</v>
      </c>
      <c r="E30" s="1167">
        <v>212</v>
      </c>
      <c r="F30" s="1167">
        <v>64</v>
      </c>
    </row>
    <row r="31" spans="1:6" ht="14.25" customHeight="1">
      <c r="A31" s="1164"/>
      <c r="B31" s="1165">
        <v>5</v>
      </c>
      <c r="C31" s="1166"/>
      <c r="D31" s="1166" t="s">
        <v>1795</v>
      </c>
      <c r="E31" s="1167">
        <v>604</v>
      </c>
      <c r="F31" s="1167">
        <v>316</v>
      </c>
    </row>
    <row r="32" spans="1:6" ht="14.25" customHeight="1">
      <c r="A32" s="1164"/>
      <c r="B32" s="1165">
        <v>6</v>
      </c>
      <c r="C32" s="1166"/>
      <c r="D32" s="1166" t="s">
        <v>1796</v>
      </c>
      <c r="E32" s="1167">
        <v>323</v>
      </c>
      <c r="F32" s="1167">
        <v>35</v>
      </c>
    </row>
    <row r="33" spans="1:6" ht="14.25" customHeight="1">
      <c r="A33" s="1164"/>
      <c r="B33" s="1165">
        <v>7</v>
      </c>
      <c r="C33" s="1166"/>
      <c r="D33" s="1166" t="s">
        <v>1797</v>
      </c>
      <c r="E33" s="1167">
        <v>949</v>
      </c>
      <c r="F33" s="1167">
        <v>258</v>
      </c>
    </row>
    <row r="34" spans="1:6" ht="14.25" customHeight="1">
      <c r="A34" s="1164"/>
      <c r="B34" s="1165">
        <v>8</v>
      </c>
      <c r="C34" s="1166"/>
      <c r="D34" s="1166" t="s">
        <v>1798</v>
      </c>
      <c r="E34" s="1167">
        <v>174</v>
      </c>
      <c r="F34" s="1167">
        <v>41</v>
      </c>
    </row>
    <row r="35" spans="1:6" ht="14.25" customHeight="1">
      <c r="A35" s="1164"/>
      <c r="B35" s="1165">
        <v>9</v>
      </c>
      <c r="C35" s="1166"/>
      <c r="D35" s="1166" t="s">
        <v>1807</v>
      </c>
      <c r="E35" s="1167">
        <v>269</v>
      </c>
      <c r="F35" s="1167">
        <v>90</v>
      </c>
    </row>
    <row r="36" spans="1:6" ht="14.25" customHeight="1">
      <c r="A36" s="1164"/>
      <c r="B36" s="1165">
        <v>10</v>
      </c>
      <c r="C36" s="1166"/>
      <c r="D36" s="1166" t="s">
        <v>1808</v>
      </c>
      <c r="E36" s="1167">
        <v>520</v>
      </c>
      <c r="F36" s="1167">
        <v>63</v>
      </c>
    </row>
    <row r="37" spans="1:6" ht="14.25" customHeight="1">
      <c r="A37" s="1164"/>
      <c r="B37" s="1165">
        <v>11</v>
      </c>
      <c r="C37" s="1166"/>
      <c r="D37" s="1166" t="s">
        <v>1721</v>
      </c>
      <c r="E37" s="1167">
        <v>813</v>
      </c>
      <c r="F37" s="1167">
        <v>587</v>
      </c>
    </row>
    <row r="38" spans="1:6" ht="14.25" customHeight="1">
      <c r="A38" s="1164"/>
      <c r="B38" s="1165">
        <v>12</v>
      </c>
      <c r="C38" s="1166"/>
      <c r="D38" s="1166" t="s">
        <v>1809</v>
      </c>
      <c r="E38" s="1167">
        <v>1806</v>
      </c>
      <c r="F38" s="1167">
        <v>511</v>
      </c>
    </row>
    <row r="39" spans="1:6" ht="14.25" customHeight="1">
      <c r="A39" s="1164"/>
      <c r="B39" s="1165">
        <v>13</v>
      </c>
      <c r="C39" s="1166"/>
      <c r="D39" s="1166" t="s">
        <v>1810</v>
      </c>
      <c r="E39" s="1167">
        <v>55</v>
      </c>
      <c r="F39" s="1167"/>
    </row>
    <row r="40" spans="1:6" ht="14.25" customHeight="1">
      <c r="A40" s="1164"/>
      <c r="B40" s="1165">
        <v>14</v>
      </c>
      <c r="C40" s="1166"/>
      <c r="D40" s="1166" t="s">
        <v>1855</v>
      </c>
      <c r="E40" s="1167">
        <v>874</v>
      </c>
      <c r="F40" s="1167">
        <v>263</v>
      </c>
    </row>
    <row r="41" spans="1:6" ht="14.25" customHeight="1">
      <c r="A41" s="1164"/>
      <c r="B41" s="1165">
        <v>15</v>
      </c>
      <c r="C41" s="1166"/>
      <c r="D41" s="1166" t="s">
        <v>1683</v>
      </c>
      <c r="E41" s="1167">
        <v>2348</v>
      </c>
      <c r="F41" s="1167">
        <v>766</v>
      </c>
    </row>
    <row r="42" spans="1:6" ht="14.25" customHeight="1">
      <c r="A42" s="1164"/>
      <c r="B42" s="1165">
        <v>16</v>
      </c>
      <c r="C42" s="1166"/>
      <c r="D42" s="1166" t="s">
        <v>1811</v>
      </c>
      <c r="E42" s="1167">
        <v>346</v>
      </c>
      <c r="F42" s="1167">
        <v>150</v>
      </c>
    </row>
    <row r="43" spans="1:6" ht="14.25" customHeight="1">
      <c r="A43" s="1164"/>
      <c r="B43" s="1165">
        <v>17</v>
      </c>
      <c r="C43" s="1166"/>
      <c r="D43" s="1166" t="s">
        <v>1812</v>
      </c>
      <c r="E43" s="1167">
        <v>481</v>
      </c>
      <c r="F43" s="1167">
        <v>274</v>
      </c>
    </row>
    <row r="44" spans="1:6" ht="14.25" customHeight="1">
      <c r="A44" s="1164"/>
      <c r="B44" s="1165">
        <v>18</v>
      </c>
      <c r="C44" s="1166"/>
      <c r="D44" s="1166" t="s">
        <v>381</v>
      </c>
      <c r="E44" s="1167">
        <v>1284</v>
      </c>
      <c r="F44" s="1167">
        <v>998</v>
      </c>
    </row>
    <row r="45" spans="1:6" ht="14.25" customHeight="1">
      <c r="A45" s="1164"/>
      <c r="B45" s="1165">
        <v>19</v>
      </c>
      <c r="C45" s="1166"/>
      <c r="D45" s="1166" t="s">
        <v>382</v>
      </c>
      <c r="E45" s="1167">
        <v>3130</v>
      </c>
      <c r="F45" s="1167">
        <v>863</v>
      </c>
    </row>
    <row r="46" spans="1:6" ht="14.25" customHeight="1">
      <c r="A46" s="1164"/>
      <c r="B46" s="1165">
        <v>20</v>
      </c>
      <c r="C46" s="1166"/>
      <c r="D46" s="1166" t="s">
        <v>466</v>
      </c>
      <c r="E46" s="1167">
        <v>1182</v>
      </c>
      <c r="F46" s="1167"/>
    </row>
    <row r="47" spans="1:6" ht="14.25" customHeight="1">
      <c r="A47" s="1164"/>
      <c r="B47" s="1165">
        <v>21</v>
      </c>
      <c r="C47" s="1166"/>
      <c r="D47" s="1166" t="s">
        <v>1789</v>
      </c>
      <c r="E47" s="1167">
        <v>2534</v>
      </c>
      <c r="F47" s="1167"/>
    </row>
    <row r="48" spans="1:6" ht="14.25" customHeight="1">
      <c r="A48" s="1165">
        <v>15</v>
      </c>
      <c r="B48" s="1165"/>
      <c r="C48" s="1166" t="s">
        <v>785</v>
      </c>
      <c r="D48" s="1166"/>
      <c r="E48" s="1167">
        <v>19388</v>
      </c>
      <c r="F48" s="1167">
        <v>5517</v>
      </c>
    </row>
    <row r="49" spans="1:6" ht="14.25" customHeight="1">
      <c r="A49" s="1165">
        <v>16</v>
      </c>
      <c r="B49" s="1165"/>
      <c r="C49" s="1166" t="s">
        <v>1901</v>
      </c>
      <c r="D49" s="1166"/>
      <c r="E49" s="1167">
        <v>2763</v>
      </c>
      <c r="F49" s="1167">
        <v>1012</v>
      </c>
    </row>
    <row r="50" spans="1:6" ht="14.25" customHeight="1">
      <c r="A50" s="1165">
        <v>17</v>
      </c>
      <c r="B50" s="1165"/>
      <c r="C50" s="1166" t="s">
        <v>1815</v>
      </c>
      <c r="D50" s="1166"/>
      <c r="E50" s="1167">
        <v>11273</v>
      </c>
      <c r="F50" s="1167">
        <v>2524</v>
      </c>
    </row>
    <row r="51" spans="1:6" ht="14.25" customHeight="1">
      <c r="A51" s="1165">
        <v>18</v>
      </c>
      <c r="B51" s="1165"/>
      <c r="C51" s="1166" t="s">
        <v>1904</v>
      </c>
      <c r="D51" s="1166"/>
      <c r="E51" s="1167">
        <v>59755</v>
      </c>
      <c r="F51" s="1167">
        <v>27647</v>
      </c>
    </row>
    <row r="52" spans="1:6" ht="14.25" customHeight="1">
      <c r="A52" s="1165">
        <v>19</v>
      </c>
      <c r="B52" s="1165"/>
      <c r="C52" s="1166" t="s">
        <v>1813</v>
      </c>
      <c r="D52" s="1166"/>
      <c r="E52" s="1167">
        <v>577</v>
      </c>
      <c r="F52" s="1167"/>
    </row>
    <row r="53" spans="1:6" ht="14.25" customHeight="1">
      <c r="A53" s="1165">
        <v>20</v>
      </c>
      <c r="B53" s="1165"/>
      <c r="C53" s="1166" t="s">
        <v>1814</v>
      </c>
      <c r="D53" s="1166"/>
      <c r="E53" s="1167">
        <v>10282</v>
      </c>
      <c r="F53" s="1167">
        <v>384</v>
      </c>
    </row>
    <row r="54" spans="1:6" ht="14.25" customHeight="1">
      <c r="A54" s="1165">
        <v>21</v>
      </c>
      <c r="B54" s="1165"/>
      <c r="C54" s="1166" t="s">
        <v>384</v>
      </c>
      <c r="D54" s="1166"/>
      <c r="E54" s="1167">
        <v>702</v>
      </c>
      <c r="F54" s="1167"/>
    </row>
    <row r="55" spans="1:6" ht="14.25" customHeight="1">
      <c r="A55" s="1165">
        <v>22</v>
      </c>
      <c r="B55" s="1165"/>
      <c r="C55" s="1166" t="s">
        <v>1908</v>
      </c>
      <c r="D55" s="1166"/>
      <c r="E55" s="1167"/>
      <c r="F55" s="1167"/>
    </row>
    <row r="56" spans="1:6" ht="14.25" customHeight="1">
      <c r="A56" s="1165">
        <v>23</v>
      </c>
      <c r="B56" s="1165"/>
      <c r="C56" s="1166" t="s">
        <v>418</v>
      </c>
      <c r="D56" s="1166"/>
      <c r="E56" s="1167">
        <v>66299</v>
      </c>
      <c r="F56" s="1167">
        <v>4697</v>
      </c>
    </row>
    <row r="57" spans="1:6" ht="11.25" customHeight="1" thickBot="1">
      <c r="A57" s="1165"/>
      <c r="B57" s="1165"/>
      <c r="C57" s="1166"/>
      <c r="D57" s="1166"/>
      <c r="E57" s="1167"/>
      <c r="F57" s="1167"/>
    </row>
    <row r="58" spans="1:6" s="1172" customFormat="1" ht="18" customHeight="1" thickBot="1">
      <c r="A58" s="1168"/>
      <c r="B58" s="1169"/>
      <c r="C58" s="1170"/>
      <c r="D58" s="1170" t="s">
        <v>786</v>
      </c>
      <c r="E58" s="1171">
        <f>SUM(E8:E56)-E48-E14</f>
        <v>248208</v>
      </c>
      <c r="F58" s="1171">
        <v>63221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G587"/>
  <sheetViews>
    <sheetView showGridLines="0" showZeros="0" workbookViewId="0" topLeftCell="A1">
      <selection activeCell="E1" sqref="E1"/>
    </sheetView>
  </sheetViews>
  <sheetFormatPr defaultColWidth="9.140625" defaultRowHeight="12.75"/>
  <cols>
    <col min="1" max="1" width="6.140625" style="1183" customWidth="1"/>
    <col min="2" max="2" width="2.7109375" style="1183" customWidth="1"/>
    <col min="3" max="3" width="59.140625" style="1128" customWidth="1"/>
    <col min="4" max="4" width="12.140625" style="1173" customWidth="1"/>
    <col min="5" max="5" width="11.00390625" style="1173" customWidth="1"/>
    <col min="6" max="6" width="11.140625" style="1173" customWidth="1"/>
    <col min="7" max="16384" width="9.140625" style="1128" customWidth="1"/>
  </cols>
  <sheetData>
    <row r="1" spans="1:6" ht="12.75">
      <c r="A1" s="1128" t="s">
        <v>1752</v>
      </c>
      <c r="B1" s="1128"/>
      <c r="F1" s="1130" t="s">
        <v>787</v>
      </c>
    </row>
    <row r="2" spans="1:3" ht="55.5" customHeight="1">
      <c r="A2" s="1128"/>
      <c r="B2" s="1128"/>
      <c r="C2" s="1174"/>
    </row>
    <row r="3" spans="1:3" ht="10.5" customHeight="1">
      <c r="A3" s="1128"/>
      <c r="B3" s="1128"/>
      <c r="C3" s="1174"/>
    </row>
    <row r="4" spans="1:6" ht="13.5" customHeight="1" thickBot="1">
      <c r="A4" s="1128"/>
      <c r="B4" s="1128"/>
      <c r="F4" s="1175" t="s">
        <v>1758</v>
      </c>
    </row>
    <row r="5" spans="1:6" ht="59.25" customHeight="1" thickBot="1">
      <c r="A5" s="1134" t="s">
        <v>788</v>
      </c>
      <c r="B5" s="1176" t="s">
        <v>789</v>
      </c>
      <c r="C5" s="1177"/>
      <c r="D5" s="1178" t="s">
        <v>790</v>
      </c>
      <c r="E5" s="1178" t="s">
        <v>764</v>
      </c>
      <c r="F5" s="1178" t="s">
        <v>765</v>
      </c>
    </row>
    <row r="6" spans="1:6" ht="12.75" customHeight="1">
      <c r="A6" s="1179">
        <v>1</v>
      </c>
      <c r="B6" s="1180">
        <v>2</v>
      </c>
      <c r="C6" s="1181"/>
      <c r="D6" s="1182">
        <v>3</v>
      </c>
      <c r="E6" s="1182">
        <v>4</v>
      </c>
      <c r="F6" s="1182">
        <v>5</v>
      </c>
    </row>
    <row r="7" ht="13.5" customHeight="1"/>
    <row r="8" spans="1:6" ht="13.5" customHeight="1">
      <c r="A8" s="1184">
        <v>1</v>
      </c>
      <c r="B8" s="1185" t="s">
        <v>380</v>
      </c>
      <c r="C8" s="1138"/>
      <c r="D8" s="1186"/>
      <c r="E8" s="1186"/>
      <c r="F8" s="1186"/>
    </row>
    <row r="9" spans="2:6" ht="13.5" customHeight="1">
      <c r="B9" s="1187" t="s">
        <v>1762</v>
      </c>
      <c r="D9" s="1186"/>
      <c r="E9" s="1186"/>
      <c r="F9" s="1186"/>
    </row>
    <row r="10" spans="2:6" ht="13.5" customHeight="1">
      <c r="B10" s="1187"/>
      <c r="C10" s="1128" t="s">
        <v>791</v>
      </c>
      <c r="D10" s="1186">
        <v>229</v>
      </c>
      <c r="E10" s="1186"/>
      <c r="F10" s="1186">
        <v>229</v>
      </c>
    </row>
    <row r="11" spans="2:6" ht="13.5" customHeight="1">
      <c r="B11" s="1187"/>
      <c r="C11" s="1128" t="s">
        <v>1756</v>
      </c>
      <c r="D11" s="1186">
        <v>131</v>
      </c>
      <c r="E11" s="1186"/>
      <c r="F11" s="1186">
        <v>131</v>
      </c>
    </row>
    <row r="12" spans="2:6" ht="13.5" customHeight="1">
      <c r="B12" s="1187"/>
      <c r="C12" s="1187" t="s">
        <v>792</v>
      </c>
      <c r="D12" s="1186">
        <v>560</v>
      </c>
      <c r="E12" s="1186"/>
      <c r="F12" s="1186">
        <v>560</v>
      </c>
    </row>
    <row r="13" spans="2:6" ht="13.5" customHeight="1">
      <c r="B13" s="1187" t="s">
        <v>1763</v>
      </c>
      <c r="D13" s="1186">
        <v>162</v>
      </c>
      <c r="E13" s="1186"/>
      <c r="F13" s="1186">
        <v>162</v>
      </c>
    </row>
    <row r="14" spans="2:6" ht="13.5" customHeight="1">
      <c r="B14" s="1187" t="s">
        <v>1764</v>
      </c>
      <c r="D14" s="1186"/>
      <c r="E14" s="1186"/>
      <c r="F14" s="1186"/>
    </row>
    <row r="15" spans="2:6" ht="13.5" customHeight="1">
      <c r="B15" s="1187"/>
      <c r="C15" s="1187" t="s">
        <v>793</v>
      </c>
      <c r="D15" s="1186">
        <v>916</v>
      </c>
      <c r="E15" s="1186"/>
      <c r="F15" s="1186">
        <v>916</v>
      </c>
    </row>
    <row r="16" spans="2:6" ht="13.5" customHeight="1">
      <c r="B16" s="1187"/>
      <c r="C16" s="1187" t="s">
        <v>794</v>
      </c>
      <c r="D16" s="1186">
        <v>1255</v>
      </c>
      <c r="E16" s="1186"/>
      <c r="F16" s="1186">
        <v>1255</v>
      </c>
    </row>
    <row r="17" spans="2:6" ht="13.5" customHeight="1">
      <c r="B17" s="1187"/>
      <c r="C17" s="1187" t="s">
        <v>795</v>
      </c>
      <c r="D17" s="1186">
        <v>20</v>
      </c>
      <c r="E17" s="1186"/>
      <c r="F17" s="1186">
        <v>20</v>
      </c>
    </row>
    <row r="18" spans="2:6" ht="13.5" customHeight="1">
      <c r="B18" s="1187"/>
      <c r="C18" s="1187" t="s">
        <v>796</v>
      </c>
      <c r="D18" s="1186">
        <v>40</v>
      </c>
      <c r="E18" s="1186"/>
      <c r="F18" s="1186">
        <v>40</v>
      </c>
    </row>
    <row r="19" spans="2:6" ht="13.5" customHeight="1">
      <c r="B19" s="1187"/>
      <c r="C19" s="1187" t="s">
        <v>797</v>
      </c>
      <c r="D19" s="1186">
        <v>250</v>
      </c>
      <c r="E19" s="1186"/>
      <c r="F19" s="1186">
        <v>250</v>
      </c>
    </row>
    <row r="20" spans="2:6" ht="13.5" customHeight="1">
      <c r="B20" s="1187"/>
      <c r="C20" s="1187" t="s">
        <v>798</v>
      </c>
      <c r="D20" s="1186">
        <v>616</v>
      </c>
      <c r="E20" s="1186"/>
      <c r="F20" s="1186">
        <v>616</v>
      </c>
    </row>
    <row r="21" spans="2:6" ht="13.5" customHeight="1">
      <c r="B21" s="1172" t="s">
        <v>1772</v>
      </c>
      <c r="D21" s="1188"/>
      <c r="E21" s="1188"/>
      <c r="F21" s="1186"/>
    </row>
    <row r="22" spans="2:6" ht="13.5" customHeight="1">
      <c r="B22" s="1172"/>
      <c r="C22" s="1172" t="s">
        <v>799</v>
      </c>
      <c r="D22" s="1188">
        <v>2068</v>
      </c>
      <c r="E22" s="1188"/>
      <c r="F22" s="1186">
        <v>2068</v>
      </c>
    </row>
    <row r="23" spans="2:6" ht="13.5" customHeight="1">
      <c r="B23" s="1172"/>
      <c r="C23" s="1172" t="s">
        <v>800</v>
      </c>
      <c r="D23" s="1188">
        <v>7000</v>
      </c>
      <c r="E23" s="1188"/>
      <c r="F23" s="1186">
        <v>7000</v>
      </c>
    </row>
    <row r="24" spans="2:6" ht="4.5" customHeight="1">
      <c r="B24" s="1172"/>
      <c r="C24" s="1189"/>
      <c r="D24" s="1188"/>
      <c r="E24" s="1188"/>
      <c r="F24" s="1186"/>
    </row>
    <row r="25" spans="2:6" ht="4.5" customHeight="1">
      <c r="B25" s="1172"/>
      <c r="C25" s="1189"/>
      <c r="D25" s="1188"/>
      <c r="E25" s="1188"/>
      <c r="F25" s="1186"/>
    </row>
    <row r="26" spans="1:6" ht="13.5" customHeight="1">
      <c r="A26" s="1190"/>
      <c r="B26" s="1191" t="s">
        <v>801</v>
      </c>
      <c r="C26" s="1192"/>
      <c r="D26" s="1193">
        <f>SUM(D9:D23)</f>
        <v>13247</v>
      </c>
      <c r="E26" s="1193">
        <f>SUM(E9:E23)</f>
        <v>0</v>
      </c>
      <c r="F26" s="1193">
        <f>SUM(F9:F23)</f>
        <v>13247</v>
      </c>
    </row>
    <row r="27" spans="1:6" ht="13.5" customHeight="1">
      <c r="A27" s="1194"/>
      <c r="B27" s="1194"/>
      <c r="C27" s="1194"/>
      <c r="D27" s="1195"/>
      <c r="E27" s="1195"/>
      <c r="F27" s="1195"/>
    </row>
    <row r="28" spans="1:6" ht="13.5" customHeight="1">
      <c r="A28" s="1184">
        <v>2</v>
      </c>
      <c r="B28" s="1185" t="s">
        <v>1775</v>
      </c>
      <c r="C28" s="1138"/>
      <c r="D28" s="1186"/>
      <c r="E28" s="1186"/>
      <c r="F28" s="1186"/>
    </row>
    <row r="29" spans="2:6" ht="13.5" customHeight="1">
      <c r="B29" s="1187" t="s">
        <v>1762</v>
      </c>
      <c r="D29" s="1186"/>
      <c r="E29" s="1186"/>
      <c r="F29" s="1186"/>
    </row>
    <row r="30" spans="2:6" ht="13.5" customHeight="1">
      <c r="B30" s="1187"/>
      <c r="C30" s="1187" t="s">
        <v>802</v>
      </c>
      <c r="D30" s="1186">
        <v>8</v>
      </c>
      <c r="E30" s="1186"/>
      <c r="F30" s="1186">
        <v>8</v>
      </c>
    </row>
    <row r="31" spans="2:6" ht="13.5" customHeight="1">
      <c r="B31" s="1187"/>
      <c r="C31" s="1187" t="s">
        <v>803</v>
      </c>
      <c r="D31" s="1186">
        <v>4</v>
      </c>
      <c r="E31" s="1186"/>
      <c r="F31" s="1186">
        <v>4</v>
      </c>
    </row>
    <row r="32" spans="2:6" ht="13.5" customHeight="1">
      <c r="B32" s="1187"/>
      <c r="C32" s="1187" t="s">
        <v>1756</v>
      </c>
      <c r="D32" s="1186">
        <v>672</v>
      </c>
      <c r="E32" s="1186"/>
      <c r="F32" s="1186">
        <v>672</v>
      </c>
    </row>
    <row r="33" spans="2:6" ht="13.5" customHeight="1">
      <c r="B33" s="1187"/>
      <c r="C33" s="1187" t="s">
        <v>791</v>
      </c>
      <c r="D33" s="1186">
        <v>200</v>
      </c>
      <c r="E33" s="1186"/>
      <c r="F33" s="1186">
        <v>200</v>
      </c>
    </row>
    <row r="34" spans="2:6" ht="13.5" customHeight="1">
      <c r="B34" s="1187" t="s">
        <v>1763</v>
      </c>
      <c r="D34" s="1186">
        <v>128</v>
      </c>
      <c r="E34" s="1186"/>
      <c r="F34" s="1186">
        <v>128</v>
      </c>
    </row>
    <row r="35" spans="2:6" ht="13.5" customHeight="1">
      <c r="B35" s="1187" t="s">
        <v>1764</v>
      </c>
      <c r="D35" s="1186"/>
      <c r="E35" s="1186"/>
      <c r="F35" s="1186"/>
    </row>
    <row r="36" spans="2:6" ht="13.5" customHeight="1">
      <c r="B36" s="1187"/>
      <c r="C36" s="1187" t="s">
        <v>804</v>
      </c>
      <c r="D36" s="1186">
        <v>100</v>
      </c>
      <c r="E36" s="1186"/>
      <c r="F36" s="1186">
        <v>100</v>
      </c>
    </row>
    <row r="37" spans="2:6" ht="13.5" customHeight="1">
      <c r="B37" s="1172"/>
      <c r="C37" s="1172" t="s">
        <v>805</v>
      </c>
      <c r="D37" s="1188">
        <v>641</v>
      </c>
      <c r="E37" s="1188"/>
      <c r="F37" s="1186">
        <v>641</v>
      </c>
    </row>
    <row r="38" spans="2:6" ht="13.5" customHeight="1">
      <c r="B38" s="1187"/>
      <c r="C38" s="1187" t="s">
        <v>806</v>
      </c>
      <c r="D38" s="1186">
        <v>164</v>
      </c>
      <c r="E38" s="1186"/>
      <c r="F38" s="1186">
        <v>164</v>
      </c>
    </row>
    <row r="39" spans="2:6" ht="13.5" customHeight="1">
      <c r="B39" s="1187"/>
      <c r="C39" s="1187" t="s">
        <v>807</v>
      </c>
      <c r="D39" s="1186">
        <v>88</v>
      </c>
      <c r="E39" s="1186"/>
      <c r="F39" s="1186">
        <v>88</v>
      </c>
    </row>
    <row r="40" spans="2:6" ht="13.5" customHeight="1">
      <c r="B40" s="1172"/>
      <c r="C40" s="1172" t="s">
        <v>808</v>
      </c>
      <c r="D40" s="1188">
        <v>92</v>
      </c>
      <c r="E40" s="1188"/>
      <c r="F40" s="1186">
        <v>92</v>
      </c>
    </row>
    <row r="41" spans="2:6" ht="13.5" customHeight="1">
      <c r="B41" s="1172" t="s">
        <v>1765</v>
      </c>
      <c r="C41" s="1172"/>
      <c r="D41" s="1188"/>
      <c r="E41" s="1188"/>
      <c r="F41" s="1186"/>
    </row>
    <row r="42" spans="2:6" ht="13.5" customHeight="1">
      <c r="B42" s="1172"/>
      <c r="C42" s="1172" t="s">
        <v>809</v>
      </c>
      <c r="D42" s="1188">
        <v>399</v>
      </c>
      <c r="E42" s="1188"/>
      <c r="F42" s="1186">
        <v>399</v>
      </c>
    </row>
    <row r="43" spans="2:6" ht="13.5" customHeight="1">
      <c r="B43" s="1172"/>
      <c r="C43" s="1172"/>
      <c r="D43" s="1188"/>
      <c r="E43" s="1188"/>
      <c r="F43" s="1186"/>
    </row>
    <row r="44" spans="1:6" ht="13.5" customHeight="1">
      <c r="A44" s="1190"/>
      <c r="B44" s="1191" t="s">
        <v>810</v>
      </c>
      <c r="C44" s="1192"/>
      <c r="D44" s="1193">
        <f>SUM(D30:D42)</f>
        <v>2496</v>
      </c>
      <c r="E44" s="1193">
        <f>SUM(E30:E42)</f>
        <v>0</v>
      </c>
      <c r="F44" s="1193">
        <f>SUM(F30:F42)</f>
        <v>2496</v>
      </c>
    </row>
    <row r="45" spans="1:6" ht="16.5" customHeight="1">
      <c r="A45" s="1194"/>
      <c r="B45" s="1194"/>
      <c r="C45" s="1194"/>
      <c r="D45" s="1195"/>
      <c r="E45" s="1195"/>
      <c r="F45" s="1195"/>
    </row>
    <row r="46" spans="1:6" ht="13.5" customHeight="1">
      <c r="A46" s="1194">
        <v>3</v>
      </c>
      <c r="B46" s="1185" t="s">
        <v>379</v>
      </c>
      <c r="C46" s="1194"/>
      <c r="D46" s="1195"/>
      <c r="E46" s="1195"/>
      <c r="F46" s="1195"/>
    </row>
    <row r="47" spans="1:6" ht="13.5" customHeight="1">
      <c r="A47" s="1194"/>
      <c r="B47" s="1185"/>
      <c r="C47" s="1194"/>
      <c r="D47" s="1195"/>
      <c r="E47" s="1195"/>
      <c r="F47" s="1195"/>
    </row>
    <row r="48" spans="1:6" ht="13.5" customHeight="1">
      <c r="A48" s="1196">
        <v>1</v>
      </c>
      <c r="B48" s="1185" t="s">
        <v>379</v>
      </c>
      <c r="C48" s="1138"/>
      <c r="D48" s="1186"/>
      <c r="E48" s="1186"/>
      <c r="F48" s="1186"/>
    </row>
    <row r="49" spans="2:6" ht="13.5" customHeight="1">
      <c r="B49" s="1187" t="s">
        <v>1762</v>
      </c>
      <c r="D49" s="1186"/>
      <c r="E49" s="1186"/>
      <c r="F49" s="1186"/>
    </row>
    <row r="50" spans="2:6" ht="13.5" customHeight="1">
      <c r="B50" s="1187"/>
      <c r="C50" s="1187" t="s">
        <v>811</v>
      </c>
      <c r="D50" s="1186">
        <v>43</v>
      </c>
      <c r="E50" s="1186"/>
      <c r="F50" s="1186">
        <v>43</v>
      </c>
    </row>
    <row r="51" spans="2:6" ht="13.5" customHeight="1">
      <c r="B51" s="1187"/>
      <c r="C51" s="1187" t="s">
        <v>812</v>
      </c>
      <c r="D51" s="1186">
        <v>70</v>
      </c>
      <c r="E51" s="1186"/>
      <c r="F51" s="1186">
        <v>70</v>
      </c>
    </row>
    <row r="52" spans="2:6" ht="13.5" customHeight="1">
      <c r="B52" s="1187"/>
      <c r="C52" s="1187" t="s">
        <v>813</v>
      </c>
      <c r="D52" s="1186">
        <v>490</v>
      </c>
      <c r="E52" s="1186"/>
      <c r="F52" s="1186">
        <v>490</v>
      </c>
    </row>
    <row r="53" spans="2:6" ht="13.5" customHeight="1">
      <c r="B53" s="1187"/>
      <c r="C53" s="1187" t="s">
        <v>814</v>
      </c>
      <c r="D53" s="1186">
        <v>313</v>
      </c>
      <c r="E53" s="1186"/>
      <c r="F53" s="1186">
        <v>313</v>
      </c>
    </row>
    <row r="54" spans="2:6" ht="13.5" customHeight="1">
      <c r="B54" s="1187"/>
      <c r="C54" s="1187" t="s">
        <v>815</v>
      </c>
      <c r="D54" s="1186">
        <v>233</v>
      </c>
      <c r="E54" s="1186"/>
      <c r="F54" s="1186">
        <v>233</v>
      </c>
    </row>
    <row r="55" spans="2:6" ht="13.5" customHeight="1">
      <c r="B55" s="1187"/>
      <c r="C55" s="1187" t="s">
        <v>1756</v>
      </c>
      <c r="D55" s="1186">
        <v>150</v>
      </c>
      <c r="E55" s="1186"/>
      <c r="F55" s="1186">
        <v>150</v>
      </c>
    </row>
    <row r="56" spans="2:6" ht="13.5" customHeight="1">
      <c r="B56" s="1187" t="s">
        <v>1763</v>
      </c>
      <c r="D56" s="1186">
        <v>307</v>
      </c>
      <c r="E56" s="1186"/>
      <c r="F56" s="1186">
        <v>307</v>
      </c>
    </row>
    <row r="57" spans="2:6" ht="13.5" customHeight="1">
      <c r="B57" s="1187" t="s">
        <v>1764</v>
      </c>
      <c r="D57" s="1186"/>
      <c r="E57" s="1186"/>
      <c r="F57" s="1186"/>
    </row>
    <row r="58" spans="2:6" ht="13.5" customHeight="1">
      <c r="B58" s="1187"/>
      <c r="C58" s="1187" t="s">
        <v>816</v>
      </c>
      <c r="D58" s="1186">
        <v>915</v>
      </c>
      <c r="E58" s="1186"/>
      <c r="F58" s="1186">
        <v>915</v>
      </c>
    </row>
    <row r="59" spans="2:6" ht="13.5" customHeight="1">
      <c r="B59" s="1187"/>
      <c r="C59" s="1187" t="s">
        <v>817</v>
      </c>
      <c r="D59" s="1186">
        <v>903</v>
      </c>
      <c r="E59" s="1186"/>
      <c r="F59" s="1186">
        <v>903</v>
      </c>
    </row>
    <row r="60" spans="2:6" ht="13.5" customHeight="1">
      <c r="B60" s="1187" t="s">
        <v>1772</v>
      </c>
      <c r="D60" s="1186"/>
      <c r="E60" s="1186"/>
      <c r="F60" s="1186"/>
    </row>
    <row r="61" spans="2:6" ht="13.5" customHeight="1">
      <c r="B61" s="1187"/>
      <c r="C61" s="1187" t="s">
        <v>818</v>
      </c>
      <c r="D61" s="1186">
        <v>3002</v>
      </c>
      <c r="E61" s="1186"/>
      <c r="F61" s="1186">
        <v>3002</v>
      </c>
    </row>
    <row r="62" spans="2:6" ht="18.75" customHeight="1">
      <c r="B62" s="1187"/>
      <c r="C62" s="1187"/>
      <c r="D62" s="1186"/>
      <c r="E62" s="1186"/>
      <c r="F62" s="1186"/>
    </row>
    <row r="63" spans="1:6" ht="13.5" customHeight="1">
      <c r="A63" s="1190"/>
      <c r="B63" s="1191" t="s">
        <v>819</v>
      </c>
      <c r="C63" s="1192"/>
      <c r="D63" s="1193">
        <f>SUM(D50:D61)</f>
        <v>6426</v>
      </c>
      <c r="E63" s="1193">
        <f>SUM(E50:E61)</f>
        <v>0</v>
      </c>
      <c r="F63" s="1193">
        <f>SUM(F50:F61)</f>
        <v>6426</v>
      </c>
    </row>
    <row r="64" spans="1:6" ht="13.5" customHeight="1">
      <c r="A64" s="1194"/>
      <c r="B64" s="1194"/>
      <c r="C64" s="1194"/>
      <c r="D64" s="1195"/>
      <c r="E64" s="1195"/>
      <c r="F64" s="1195"/>
    </row>
    <row r="65" spans="1:6" ht="13.5" customHeight="1">
      <c r="A65" s="1196">
        <v>2</v>
      </c>
      <c r="B65" s="1185" t="s">
        <v>474</v>
      </c>
      <c r="C65" s="1138"/>
      <c r="D65" s="1186"/>
      <c r="E65" s="1186"/>
      <c r="F65" s="1186"/>
    </row>
    <row r="66" spans="2:6" ht="13.5" customHeight="1">
      <c r="B66" s="1187" t="s">
        <v>1762</v>
      </c>
      <c r="D66" s="1186"/>
      <c r="E66" s="1186"/>
      <c r="F66" s="1186"/>
    </row>
    <row r="67" spans="2:6" ht="13.5" customHeight="1">
      <c r="B67" s="1187"/>
      <c r="C67" s="1187" t="s">
        <v>820</v>
      </c>
      <c r="D67" s="1186">
        <v>200</v>
      </c>
      <c r="E67" s="1186"/>
      <c r="F67" s="1186">
        <v>200</v>
      </c>
    </row>
    <row r="68" spans="2:6" ht="13.5" customHeight="1">
      <c r="B68" s="1187"/>
      <c r="C68" s="1187" t="s">
        <v>821</v>
      </c>
      <c r="D68" s="1186">
        <v>50</v>
      </c>
      <c r="E68" s="1186"/>
      <c r="F68" s="1186">
        <v>50</v>
      </c>
    </row>
    <row r="69" spans="2:6" ht="13.5" customHeight="1">
      <c r="B69" s="1187" t="s">
        <v>1763</v>
      </c>
      <c r="D69" s="1186">
        <v>80</v>
      </c>
      <c r="E69" s="1186"/>
      <c r="F69" s="1186">
        <v>80</v>
      </c>
    </row>
    <row r="70" spans="2:6" ht="13.5" customHeight="1">
      <c r="B70" s="1187" t="s">
        <v>1764</v>
      </c>
      <c r="D70" s="1186"/>
      <c r="E70" s="1186"/>
      <c r="F70" s="1186"/>
    </row>
    <row r="71" spans="2:6" ht="13.5" customHeight="1">
      <c r="B71" s="1187"/>
      <c r="C71" s="1187" t="s">
        <v>822</v>
      </c>
      <c r="D71" s="1186">
        <v>104</v>
      </c>
      <c r="E71" s="1186"/>
      <c r="F71" s="1186">
        <v>104</v>
      </c>
    </row>
    <row r="72" spans="2:6" ht="10.5" customHeight="1">
      <c r="B72" s="1172"/>
      <c r="C72" s="1189"/>
      <c r="D72" s="1188"/>
      <c r="E72" s="1188"/>
      <c r="F72" s="1188"/>
    </row>
    <row r="73" spans="1:6" ht="15" customHeight="1">
      <c r="A73" s="1190"/>
      <c r="B73" s="1191" t="s">
        <v>823</v>
      </c>
      <c r="C73" s="1192"/>
      <c r="D73" s="1193">
        <f>SUM(D66:D71)</f>
        <v>434</v>
      </c>
      <c r="E73" s="1193"/>
      <c r="F73" s="1193">
        <f>SUM(F66:F71)</f>
        <v>434</v>
      </c>
    </row>
    <row r="74" spans="1:6" ht="15" customHeight="1">
      <c r="A74" s="1194"/>
      <c r="B74" s="1194"/>
      <c r="C74" s="1194"/>
      <c r="D74" s="1195"/>
      <c r="E74" s="1195"/>
      <c r="F74" s="1195"/>
    </row>
    <row r="75" spans="1:6" ht="15" customHeight="1">
      <c r="A75" s="1184">
        <v>3</v>
      </c>
      <c r="B75" s="1185" t="s">
        <v>472</v>
      </c>
      <c r="C75" s="1138"/>
      <c r="D75" s="1195"/>
      <c r="E75" s="1195"/>
      <c r="F75" s="1195"/>
    </row>
    <row r="76" spans="2:6" ht="15" customHeight="1">
      <c r="B76" s="1187" t="s">
        <v>1762</v>
      </c>
      <c r="D76" s="1195"/>
      <c r="E76" s="1195"/>
      <c r="F76" s="1195"/>
    </row>
    <row r="77" spans="2:6" ht="15" customHeight="1">
      <c r="B77" s="1187"/>
      <c r="C77" s="1187" t="s">
        <v>824</v>
      </c>
      <c r="D77" s="1197">
        <v>37</v>
      </c>
      <c r="E77" s="1195"/>
      <c r="F77" s="1197">
        <v>37</v>
      </c>
    </row>
    <row r="78" spans="2:6" ht="15" customHeight="1">
      <c r="B78" s="1187"/>
      <c r="C78" s="1187" t="s">
        <v>813</v>
      </c>
      <c r="D78" s="1197">
        <v>226</v>
      </c>
      <c r="E78" s="1195"/>
      <c r="F78" s="1197">
        <v>226</v>
      </c>
    </row>
    <row r="79" spans="2:6" ht="15" customHeight="1">
      <c r="B79" s="1187"/>
      <c r="C79" s="1187" t="s">
        <v>1756</v>
      </c>
      <c r="D79" s="1197">
        <v>191</v>
      </c>
      <c r="E79" s="1195"/>
      <c r="F79" s="1197">
        <v>191</v>
      </c>
    </row>
    <row r="80" spans="2:6" ht="15" customHeight="1">
      <c r="B80" s="1187"/>
      <c r="C80" s="1187" t="s">
        <v>825</v>
      </c>
      <c r="D80" s="1197"/>
      <c r="E80" s="1197">
        <v>583</v>
      </c>
      <c r="F80" s="1197">
        <v>583</v>
      </c>
    </row>
    <row r="81" spans="2:6" ht="15" customHeight="1">
      <c r="B81" s="1187" t="s">
        <v>1763</v>
      </c>
      <c r="D81" s="1197">
        <v>79</v>
      </c>
      <c r="E81" s="1197">
        <v>188</v>
      </c>
      <c r="F81" s="1197">
        <v>267</v>
      </c>
    </row>
    <row r="82" spans="2:6" ht="15" customHeight="1">
      <c r="B82" s="1187" t="s">
        <v>1764</v>
      </c>
      <c r="D82" s="1195"/>
      <c r="E82" s="1195"/>
      <c r="F82" s="1195"/>
    </row>
    <row r="83" spans="2:6" ht="15" customHeight="1">
      <c r="B83" s="1187"/>
      <c r="C83" s="1187" t="s">
        <v>826</v>
      </c>
      <c r="D83" s="1197">
        <v>518</v>
      </c>
      <c r="E83" s="1195"/>
      <c r="F83" s="1197">
        <v>518</v>
      </c>
    </row>
    <row r="84" spans="2:6" ht="15" customHeight="1">
      <c r="B84" s="1187"/>
      <c r="C84" s="1187" t="s">
        <v>816</v>
      </c>
      <c r="D84" s="1197">
        <v>665</v>
      </c>
      <c r="E84" s="1195"/>
      <c r="F84" s="1197">
        <v>665</v>
      </c>
    </row>
    <row r="85" spans="2:6" ht="15" customHeight="1">
      <c r="B85" s="1187"/>
      <c r="C85" s="1187" t="s">
        <v>817</v>
      </c>
      <c r="D85" s="1197">
        <v>33</v>
      </c>
      <c r="E85" s="1195"/>
      <c r="F85" s="1197">
        <v>33</v>
      </c>
    </row>
    <row r="86" spans="2:6" ht="15" customHeight="1">
      <c r="B86" s="1187"/>
      <c r="C86" s="1187" t="s">
        <v>827</v>
      </c>
      <c r="D86" s="1197">
        <v>208</v>
      </c>
      <c r="E86" s="1195"/>
      <c r="F86" s="1197">
        <v>208</v>
      </c>
    </row>
    <row r="87" spans="2:6" ht="15" customHeight="1">
      <c r="B87" s="1187"/>
      <c r="C87" s="1187" t="s">
        <v>828</v>
      </c>
      <c r="D87" s="1197"/>
      <c r="E87" s="1197">
        <v>265</v>
      </c>
      <c r="F87" s="1197">
        <v>265</v>
      </c>
    </row>
    <row r="88" spans="1:6" ht="15" customHeight="1">
      <c r="A88" s="1194"/>
      <c r="B88" s="1194"/>
      <c r="C88" s="1194"/>
      <c r="D88" s="1195"/>
      <c r="E88" s="1195"/>
      <c r="F88" s="1195"/>
    </row>
    <row r="89" spans="1:6" ht="12.75" customHeight="1">
      <c r="A89" s="1190"/>
      <c r="B89" s="1191" t="s">
        <v>829</v>
      </c>
      <c r="C89" s="1192"/>
      <c r="D89" s="1193">
        <f>SUM(D77:D86)</f>
        <v>1957</v>
      </c>
      <c r="E89" s="1193">
        <v>1036</v>
      </c>
      <c r="F89" s="1193">
        <f>SUM(F77:F87)</f>
        <v>2993</v>
      </c>
    </row>
    <row r="90" spans="1:6" ht="15" customHeight="1">
      <c r="A90" s="1194"/>
      <c r="B90" s="1194"/>
      <c r="C90" s="1194"/>
      <c r="D90" s="1195"/>
      <c r="E90" s="1195"/>
      <c r="F90" s="1195"/>
    </row>
    <row r="91" spans="1:6" ht="15" customHeight="1">
      <c r="A91" s="1194">
        <v>3</v>
      </c>
      <c r="B91" s="1185" t="s">
        <v>379</v>
      </c>
      <c r="C91" s="1194"/>
      <c r="D91" s="1195"/>
      <c r="E91" s="1195"/>
      <c r="F91" s="1195"/>
    </row>
    <row r="92" spans="1:6" ht="13.5" customHeight="1">
      <c r="A92" s="1194"/>
      <c r="B92" s="1198" t="s">
        <v>1937</v>
      </c>
      <c r="C92" s="1194"/>
      <c r="D92" s="1199"/>
      <c r="E92" s="1199"/>
      <c r="F92" s="1195"/>
    </row>
    <row r="93" spans="1:6" ht="13.5" customHeight="1">
      <c r="A93" s="1194"/>
      <c r="B93" s="1187" t="s">
        <v>1762</v>
      </c>
      <c r="D93" s="1199"/>
      <c r="E93" s="1199"/>
      <c r="F93" s="1195"/>
    </row>
    <row r="94" spans="1:6" ht="13.5" customHeight="1">
      <c r="A94" s="1194"/>
      <c r="B94" s="1187"/>
      <c r="C94" s="1187" t="s">
        <v>830</v>
      </c>
      <c r="D94" s="1199">
        <v>107</v>
      </c>
      <c r="E94" s="1199"/>
      <c r="F94" s="1199">
        <v>107</v>
      </c>
    </row>
    <row r="95" spans="1:6" ht="13.5" customHeight="1">
      <c r="A95" s="1194"/>
      <c r="B95" s="1187"/>
      <c r="C95" s="1187" t="s">
        <v>831</v>
      </c>
      <c r="D95" s="1199">
        <v>243</v>
      </c>
      <c r="E95" s="1199"/>
      <c r="F95" s="1199">
        <v>243</v>
      </c>
    </row>
    <row r="96" spans="1:6" ht="13.5" customHeight="1">
      <c r="A96" s="1194"/>
      <c r="B96" s="1187"/>
      <c r="C96" s="1187" t="s">
        <v>821</v>
      </c>
      <c r="D96" s="1199">
        <v>50</v>
      </c>
      <c r="E96" s="1199"/>
      <c r="F96" s="1199">
        <v>50</v>
      </c>
    </row>
    <row r="97" spans="1:6" ht="13.5" customHeight="1">
      <c r="A97" s="1194"/>
      <c r="B97" s="1187"/>
      <c r="C97" s="1187" t="s">
        <v>832</v>
      </c>
      <c r="D97" s="1199">
        <v>716</v>
      </c>
      <c r="E97" s="1199"/>
      <c r="F97" s="1199">
        <v>716</v>
      </c>
    </row>
    <row r="98" spans="1:6" ht="13.5" customHeight="1">
      <c r="A98" s="1194"/>
      <c r="B98" s="1187"/>
      <c r="C98" s="1187" t="s">
        <v>814</v>
      </c>
      <c r="D98" s="1199">
        <v>313</v>
      </c>
      <c r="E98" s="1199"/>
      <c r="F98" s="1199">
        <v>313</v>
      </c>
    </row>
    <row r="99" spans="1:6" ht="13.5" customHeight="1">
      <c r="A99" s="1194"/>
      <c r="B99" s="1187"/>
      <c r="C99" s="1187" t="s">
        <v>833</v>
      </c>
      <c r="D99" s="1199">
        <v>341</v>
      </c>
      <c r="E99" s="1199"/>
      <c r="F99" s="1199">
        <v>341</v>
      </c>
    </row>
    <row r="100" spans="1:6" ht="13.5" customHeight="1">
      <c r="A100" s="1194"/>
      <c r="B100" s="1187"/>
      <c r="C100" s="1187" t="s">
        <v>791</v>
      </c>
      <c r="D100" s="1199">
        <v>233</v>
      </c>
      <c r="E100" s="1199"/>
      <c r="F100" s="1199">
        <v>233</v>
      </c>
    </row>
    <row r="101" spans="1:6" ht="13.5" customHeight="1">
      <c r="A101" s="1194"/>
      <c r="B101" s="1187"/>
      <c r="C101" s="1187" t="s">
        <v>834</v>
      </c>
      <c r="D101" s="1199"/>
      <c r="E101" s="1199">
        <v>583</v>
      </c>
      <c r="F101" s="1199">
        <v>583</v>
      </c>
    </row>
    <row r="102" spans="1:6" ht="13.5" customHeight="1">
      <c r="A102" s="1194"/>
      <c r="B102" s="1187" t="s">
        <v>1763</v>
      </c>
      <c r="D102" s="1199">
        <v>466</v>
      </c>
      <c r="E102" s="1199">
        <v>188</v>
      </c>
      <c r="F102" s="1199">
        <v>654</v>
      </c>
    </row>
    <row r="103" spans="1:6" ht="13.5" customHeight="1">
      <c r="A103" s="1194"/>
      <c r="B103" s="1187" t="s">
        <v>1764</v>
      </c>
      <c r="D103" s="1199"/>
      <c r="E103" s="1199"/>
      <c r="F103" s="1199"/>
    </row>
    <row r="104" spans="1:6" ht="13.5" customHeight="1">
      <c r="A104" s="1194"/>
      <c r="B104" s="1187"/>
      <c r="C104" s="1187" t="s">
        <v>835</v>
      </c>
      <c r="D104" s="1199">
        <v>1580</v>
      </c>
      <c r="E104" s="1199"/>
      <c r="F104" s="1199">
        <v>1580</v>
      </c>
    </row>
    <row r="105" spans="1:6" ht="13.5" customHeight="1">
      <c r="A105" s="1194"/>
      <c r="B105" s="1187"/>
      <c r="C105" s="1187" t="s">
        <v>817</v>
      </c>
      <c r="D105" s="1199">
        <v>936</v>
      </c>
      <c r="E105" s="1199"/>
      <c r="F105" s="1199">
        <v>936</v>
      </c>
    </row>
    <row r="106" spans="1:6" ht="13.5" customHeight="1">
      <c r="A106" s="1194"/>
      <c r="B106" s="1187"/>
      <c r="C106" s="1187" t="s">
        <v>822</v>
      </c>
      <c r="D106" s="1199">
        <v>104</v>
      </c>
      <c r="E106" s="1199"/>
      <c r="F106" s="1199">
        <v>104</v>
      </c>
    </row>
    <row r="107" spans="1:6" ht="13.5" customHeight="1">
      <c r="A107" s="1194"/>
      <c r="B107" s="1187"/>
      <c r="C107" s="1187" t="s">
        <v>827</v>
      </c>
      <c r="D107" s="1199">
        <v>208</v>
      </c>
      <c r="E107" s="1199"/>
      <c r="F107" s="1199">
        <v>208</v>
      </c>
    </row>
    <row r="108" spans="1:6" ht="13.5" customHeight="1">
      <c r="A108" s="1194"/>
      <c r="B108" s="1187"/>
      <c r="C108" s="1187" t="s">
        <v>826</v>
      </c>
      <c r="D108" s="1199">
        <v>518</v>
      </c>
      <c r="E108" s="1199"/>
      <c r="F108" s="1199">
        <v>518</v>
      </c>
    </row>
    <row r="109" spans="1:6" ht="13.5" customHeight="1">
      <c r="A109" s="1194"/>
      <c r="B109" s="1187"/>
      <c r="C109" s="1187" t="s">
        <v>828</v>
      </c>
      <c r="D109" s="1199"/>
      <c r="E109" s="1199">
        <v>265</v>
      </c>
      <c r="F109" s="1199">
        <v>265</v>
      </c>
    </row>
    <row r="110" spans="1:6" ht="13.5" customHeight="1">
      <c r="A110" s="1194"/>
      <c r="B110" s="1187" t="s">
        <v>1772</v>
      </c>
      <c r="D110" s="1199"/>
      <c r="E110" s="1199"/>
      <c r="F110" s="1199"/>
    </row>
    <row r="111" spans="1:6" ht="13.5" customHeight="1">
      <c r="A111" s="1194"/>
      <c r="B111" s="1187"/>
      <c r="C111" s="1187" t="s">
        <v>836</v>
      </c>
      <c r="D111" s="1199">
        <v>3002</v>
      </c>
      <c r="E111" s="1199"/>
      <c r="F111" s="1199">
        <v>3002</v>
      </c>
    </row>
    <row r="112" spans="1:6" ht="18" customHeight="1">
      <c r="A112" s="1194"/>
      <c r="B112" s="1194"/>
      <c r="C112" s="1194"/>
      <c r="D112" s="1195"/>
      <c r="E112" s="1195"/>
      <c r="F112" s="1195"/>
    </row>
    <row r="113" spans="1:6" ht="16.5" customHeight="1">
      <c r="A113" s="1190"/>
      <c r="B113" s="1200" t="s">
        <v>837</v>
      </c>
      <c r="C113" s="1201"/>
      <c r="D113" s="1193">
        <f>SUM(D93:D111)</f>
        <v>8817</v>
      </c>
      <c r="E113" s="1193">
        <f>SUM(E93:E111)</f>
        <v>1036</v>
      </c>
      <c r="F113" s="1193">
        <f>SUM(F93:F111)</f>
        <v>9853</v>
      </c>
    </row>
    <row r="114" spans="1:6" ht="17.25" customHeight="1">
      <c r="A114" s="1194"/>
      <c r="B114" s="1194"/>
      <c r="C114" s="1194"/>
      <c r="D114" s="1195"/>
      <c r="E114" s="1195"/>
      <c r="F114" s="1195"/>
    </row>
    <row r="115" spans="1:6" ht="13.5" customHeight="1">
      <c r="A115" s="1184">
        <v>4</v>
      </c>
      <c r="B115" s="1185" t="s">
        <v>783</v>
      </c>
      <c r="C115" s="1138"/>
      <c r="D115" s="1186"/>
      <c r="E115" s="1186"/>
      <c r="F115" s="1186"/>
    </row>
    <row r="116" spans="2:6" ht="13.5" customHeight="1">
      <c r="B116" s="1187" t="s">
        <v>1762</v>
      </c>
      <c r="D116" s="1186"/>
      <c r="E116" s="1186"/>
      <c r="F116" s="1186"/>
    </row>
    <row r="117" spans="2:6" ht="13.5" customHeight="1">
      <c r="B117" s="1187"/>
      <c r="C117" s="1187" t="s">
        <v>1756</v>
      </c>
      <c r="D117" s="1186">
        <v>1295</v>
      </c>
      <c r="E117" s="1186"/>
      <c r="F117" s="1186">
        <v>1295</v>
      </c>
    </row>
    <row r="118" spans="2:6" ht="18" customHeight="1">
      <c r="B118" s="1172"/>
      <c r="C118" s="1172"/>
      <c r="D118" s="1188"/>
      <c r="E118" s="1188"/>
      <c r="F118" s="1188"/>
    </row>
    <row r="119" spans="1:6" ht="18.75" customHeight="1">
      <c r="A119" s="1190"/>
      <c r="B119" s="1200" t="s">
        <v>838</v>
      </c>
      <c r="C119" s="1201"/>
      <c r="D119" s="1193">
        <f>SUM(D117:D118)</f>
        <v>1295</v>
      </c>
      <c r="E119" s="1193"/>
      <c r="F119" s="1193">
        <f>SUM(F117:F118)</f>
        <v>1295</v>
      </c>
    </row>
    <row r="120" spans="1:6" ht="18.75" customHeight="1">
      <c r="A120" s="1194"/>
      <c r="B120" s="1194"/>
      <c r="C120" s="1194"/>
      <c r="D120" s="1195"/>
      <c r="E120" s="1195"/>
      <c r="F120" s="1195"/>
    </row>
    <row r="121" spans="1:6" ht="15" customHeight="1">
      <c r="A121" s="1184">
        <v>5</v>
      </c>
      <c r="B121" s="1185" t="s">
        <v>473</v>
      </c>
      <c r="C121" s="1138"/>
      <c r="D121" s="1186"/>
      <c r="E121" s="1186"/>
      <c r="F121" s="1186"/>
    </row>
    <row r="122" spans="2:6" ht="15" customHeight="1">
      <c r="B122" s="1187" t="s">
        <v>1762</v>
      </c>
      <c r="D122" s="1186"/>
      <c r="E122" s="1186"/>
      <c r="F122" s="1186"/>
    </row>
    <row r="123" spans="2:6" ht="15" customHeight="1">
      <c r="B123" s="1187"/>
      <c r="C123" s="1187" t="s">
        <v>839</v>
      </c>
      <c r="D123" s="1186">
        <v>94</v>
      </c>
      <c r="E123" s="1186"/>
      <c r="F123" s="1186">
        <v>94</v>
      </c>
    </row>
    <row r="124" spans="2:6" ht="15" customHeight="1">
      <c r="B124" s="1187"/>
      <c r="C124" s="1187" t="s">
        <v>840</v>
      </c>
      <c r="D124" s="1186">
        <v>143</v>
      </c>
      <c r="E124" s="1186"/>
      <c r="F124" s="1186">
        <v>143</v>
      </c>
    </row>
    <row r="125" spans="2:6" ht="15" customHeight="1">
      <c r="B125" s="1187"/>
      <c r="C125" s="1187" t="s">
        <v>841</v>
      </c>
      <c r="D125" s="1186">
        <v>1193</v>
      </c>
      <c r="E125" s="1186"/>
      <c r="F125" s="1186">
        <v>1193</v>
      </c>
    </row>
    <row r="126" spans="2:6" ht="15" customHeight="1">
      <c r="B126" s="1187" t="s">
        <v>1763</v>
      </c>
      <c r="D126" s="1186">
        <v>329</v>
      </c>
      <c r="E126" s="1186"/>
      <c r="F126" s="1186">
        <v>329</v>
      </c>
    </row>
    <row r="127" spans="2:6" ht="15" customHeight="1">
      <c r="B127" s="1187" t="s">
        <v>1764</v>
      </c>
      <c r="D127" s="1186"/>
      <c r="E127" s="1186"/>
      <c r="F127" s="1186"/>
    </row>
    <row r="128" spans="2:6" ht="15" customHeight="1">
      <c r="B128" s="1187"/>
      <c r="C128" s="1187" t="s">
        <v>841</v>
      </c>
      <c r="D128" s="1186">
        <v>1725</v>
      </c>
      <c r="E128" s="1186"/>
      <c r="F128" s="1186">
        <v>1725</v>
      </c>
    </row>
    <row r="129" spans="2:6" ht="15" customHeight="1">
      <c r="B129" s="1187"/>
      <c r="C129" s="1187" t="s">
        <v>842</v>
      </c>
      <c r="D129" s="1186">
        <v>307</v>
      </c>
      <c r="E129" s="1186"/>
      <c r="F129" s="1186">
        <v>307</v>
      </c>
    </row>
    <row r="130" spans="2:6" ht="15" customHeight="1">
      <c r="B130" s="1172"/>
      <c r="C130" s="1172" t="s">
        <v>843</v>
      </c>
      <c r="D130" s="1188">
        <v>831</v>
      </c>
      <c r="E130" s="1188"/>
      <c r="F130" s="1186">
        <v>831</v>
      </c>
    </row>
    <row r="131" spans="2:6" ht="15" customHeight="1">
      <c r="B131" s="1172" t="s">
        <v>1765</v>
      </c>
      <c r="C131" s="1172"/>
      <c r="D131" s="1188"/>
      <c r="E131" s="1188"/>
      <c r="F131" s="1186"/>
    </row>
    <row r="132" spans="2:6" ht="15" customHeight="1">
      <c r="B132" s="1172"/>
      <c r="C132" s="1172" t="s">
        <v>844</v>
      </c>
      <c r="D132" s="1188">
        <v>1206</v>
      </c>
      <c r="E132" s="1188"/>
      <c r="F132" s="1186">
        <v>1206</v>
      </c>
    </row>
    <row r="133" spans="2:6" ht="18.75" customHeight="1">
      <c r="B133" s="1172"/>
      <c r="C133" s="1189"/>
      <c r="D133" s="1188"/>
      <c r="E133" s="1188"/>
      <c r="F133" s="1188"/>
    </row>
    <row r="134" spans="1:6" ht="18" customHeight="1">
      <c r="A134" s="1190"/>
      <c r="B134" s="1191" t="s">
        <v>845</v>
      </c>
      <c r="C134" s="1192"/>
      <c r="D134" s="1193">
        <v>5828</v>
      </c>
      <c r="E134" s="1193"/>
      <c r="F134" s="1193">
        <v>5828</v>
      </c>
    </row>
    <row r="135" spans="1:6" ht="18.75" customHeight="1">
      <c r="A135" s="1194"/>
      <c r="B135" s="1194"/>
      <c r="C135" s="1194"/>
      <c r="D135" s="1195"/>
      <c r="E135" s="1195"/>
      <c r="F135" s="1195"/>
    </row>
    <row r="136" spans="1:6" ht="12.75" customHeight="1">
      <c r="A136" s="1184">
        <v>6</v>
      </c>
      <c r="B136" s="1185" t="s">
        <v>1783</v>
      </c>
      <c r="C136" s="1138"/>
      <c r="D136" s="1186"/>
      <c r="E136" s="1186"/>
      <c r="F136" s="1186"/>
    </row>
    <row r="137" spans="2:6" ht="12.75" customHeight="1">
      <c r="B137" s="1187" t="s">
        <v>1762</v>
      </c>
      <c r="D137" s="1186"/>
      <c r="E137" s="1186"/>
      <c r="F137" s="1186"/>
    </row>
    <row r="138" spans="2:6" ht="12.75" customHeight="1">
      <c r="B138" s="1187"/>
      <c r="C138" s="1187" t="s">
        <v>1756</v>
      </c>
      <c r="D138" s="1186">
        <v>466</v>
      </c>
      <c r="E138" s="1186"/>
      <c r="F138" s="1186">
        <v>466</v>
      </c>
    </row>
    <row r="139" spans="2:6" ht="12.75" customHeight="1">
      <c r="B139" s="1187"/>
      <c r="C139" s="1187" t="s">
        <v>846</v>
      </c>
      <c r="D139" s="1186">
        <v>38</v>
      </c>
      <c r="E139" s="1186"/>
      <c r="F139" s="1186">
        <v>38</v>
      </c>
    </row>
    <row r="140" spans="2:6" ht="12.75" customHeight="1">
      <c r="B140" s="1187"/>
      <c r="C140" s="1187" t="s">
        <v>831</v>
      </c>
      <c r="D140" s="1186">
        <v>144</v>
      </c>
      <c r="E140" s="1186"/>
      <c r="F140" s="1186">
        <v>144</v>
      </c>
    </row>
    <row r="141" spans="2:6" ht="12.75" customHeight="1">
      <c r="B141" s="1187"/>
      <c r="C141" s="1187" t="s">
        <v>847</v>
      </c>
      <c r="D141" s="1186">
        <v>20</v>
      </c>
      <c r="E141" s="1186"/>
      <c r="F141" s="1186">
        <v>20</v>
      </c>
    </row>
    <row r="142" spans="2:6" ht="12.75" customHeight="1">
      <c r="B142" s="1187"/>
      <c r="C142" s="1187" t="s">
        <v>839</v>
      </c>
      <c r="D142" s="1186">
        <v>31</v>
      </c>
      <c r="E142" s="1186"/>
      <c r="F142" s="1186">
        <v>31</v>
      </c>
    </row>
    <row r="143" spans="2:6" ht="12.75" customHeight="1">
      <c r="B143" s="1187"/>
      <c r="C143" s="1187" t="s">
        <v>848</v>
      </c>
      <c r="D143" s="1186"/>
      <c r="E143" s="1186">
        <v>100</v>
      </c>
      <c r="F143" s="1186">
        <v>100</v>
      </c>
    </row>
    <row r="144" spans="2:6" ht="12.75" customHeight="1">
      <c r="B144" s="1187"/>
      <c r="C144" s="1187" t="s">
        <v>849</v>
      </c>
      <c r="D144" s="1186"/>
      <c r="E144" s="1186">
        <v>101</v>
      </c>
      <c r="F144" s="1186">
        <v>101</v>
      </c>
    </row>
    <row r="145" spans="2:6" ht="16.5" customHeight="1">
      <c r="B145" s="1187" t="s">
        <v>1763</v>
      </c>
      <c r="D145" s="1186">
        <v>51</v>
      </c>
      <c r="E145" s="1186">
        <v>232</v>
      </c>
      <c r="F145" s="1186">
        <v>283</v>
      </c>
    </row>
    <row r="146" spans="2:6" ht="12.75" customHeight="1">
      <c r="B146" s="1187" t="s">
        <v>1764</v>
      </c>
      <c r="D146" s="1186"/>
      <c r="E146" s="1186"/>
      <c r="F146" s="1186"/>
    </row>
    <row r="147" spans="2:6" ht="12.75" customHeight="1">
      <c r="B147" s="1187"/>
      <c r="C147" s="1187" t="s">
        <v>850</v>
      </c>
      <c r="D147" s="1186">
        <v>150</v>
      </c>
      <c r="E147" s="1186"/>
      <c r="F147" s="1186">
        <v>150</v>
      </c>
    </row>
    <row r="148" spans="2:6" ht="12.75" customHeight="1">
      <c r="B148" s="1187"/>
      <c r="C148" s="1187" t="s">
        <v>851</v>
      </c>
      <c r="D148" s="1186"/>
      <c r="E148" s="1186">
        <v>250</v>
      </c>
      <c r="F148" s="1186">
        <v>250</v>
      </c>
    </row>
    <row r="149" spans="2:6" ht="12.75" customHeight="1">
      <c r="B149" s="1187"/>
      <c r="C149" s="1187" t="s">
        <v>852</v>
      </c>
      <c r="D149" s="1186"/>
      <c r="E149" s="1186">
        <v>2131</v>
      </c>
      <c r="F149" s="1186">
        <v>2131</v>
      </c>
    </row>
    <row r="150" spans="2:6" ht="15.75" customHeight="1">
      <c r="B150" s="1187"/>
      <c r="C150" s="1187" t="s">
        <v>853</v>
      </c>
      <c r="D150" s="1186"/>
      <c r="E150" s="1186">
        <v>463</v>
      </c>
      <c r="F150" s="1186">
        <v>463</v>
      </c>
    </row>
    <row r="151" spans="2:6" ht="12.75" customHeight="1">
      <c r="B151" s="1187" t="s">
        <v>1772</v>
      </c>
      <c r="C151" s="1187"/>
      <c r="D151" s="1186"/>
      <c r="E151" s="1186"/>
      <c r="F151" s="1186"/>
    </row>
    <row r="152" spans="2:6" ht="12.75" customHeight="1">
      <c r="B152" s="1187"/>
      <c r="C152" s="1187" t="s">
        <v>854</v>
      </c>
      <c r="D152" s="1186">
        <v>300</v>
      </c>
      <c r="E152" s="1186"/>
      <c r="F152" s="1186">
        <v>300</v>
      </c>
    </row>
    <row r="153" spans="2:6" ht="12.75" customHeight="1">
      <c r="B153" s="1187"/>
      <c r="C153" s="1187" t="s">
        <v>855</v>
      </c>
      <c r="D153" s="1186"/>
      <c r="E153" s="1186">
        <v>200</v>
      </c>
      <c r="F153" s="1186">
        <v>200</v>
      </c>
    </row>
    <row r="154" spans="2:6" ht="12.75" customHeight="1">
      <c r="B154" s="1187"/>
      <c r="C154" s="1187"/>
      <c r="D154" s="1186"/>
      <c r="E154" s="1186"/>
      <c r="F154" s="1186"/>
    </row>
    <row r="155" spans="2:6" ht="0.75" customHeight="1">
      <c r="B155" s="1187"/>
      <c r="C155" s="1187"/>
      <c r="D155" s="1186"/>
      <c r="E155" s="1186"/>
      <c r="F155" s="1186"/>
    </row>
    <row r="156" spans="1:6" ht="15" customHeight="1">
      <c r="A156" s="1190"/>
      <c r="B156" s="1191" t="s">
        <v>856</v>
      </c>
      <c r="C156" s="1192"/>
      <c r="D156" s="1193">
        <v>1200</v>
      </c>
      <c r="E156" s="1193">
        <v>3477</v>
      </c>
      <c r="F156" s="1193">
        <v>4677</v>
      </c>
    </row>
    <row r="157" spans="1:6" ht="13.5" customHeight="1">
      <c r="A157" s="1194"/>
      <c r="B157" s="1194"/>
      <c r="C157" s="1194"/>
      <c r="D157" s="1195"/>
      <c r="E157" s="1195"/>
      <c r="F157" s="1195"/>
    </row>
    <row r="158" spans="1:6" ht="12.75" customHeight="1">
      <c r="A158" s="1184">
        <v>7</v>
      </c>
      <c r="B158" s="1185" t="s">
        <v>471</v>
      </c>
      <c r="C158" s="1138"/>
      <c r="D158" s="1186"/>
      <c r="E158" s="1186"/>
      <c r="F158" s="1186"/>
    </row>
    <row r="159" spans="2:6" ht="12.75" customHeight="1">
      <c r="B159" s="1187" t="s">
        <v>1762</v>
      </c>
      <c r="D159" s="1186"/>
      <c r="E159" s="1186"/>
      <c r="F159" s="1186"/>
    </row>
    <row r="160" spans="2:6" ht="12.75" customHeight="1">
      <c r="B160" s="1187"/>
      <c r="C160" s="1187" t="s">
        <v>791</v>
      </c>
      <c r="D160" s="1186">
        <v>283</v>
      </c>
      <c r="E160" s="1186"/>
      <c r="F160" s="1186">
        <v>283</v>
      </c>
    </row>
    <row r="161" spans="2:6" ht="12.75" customHeight="1">
      <c r="B161" s="1187"/>
      <c r="C161" s="1187" t="s">
        <v>1756</v>
      </c>
      <c r="D161" s="1186">
        <v>292</v>
      </c>
      <c r="E161" s="1186"/>
      <c r="F161" s="1186">
        <v>292</v>
      </c>
    </row>
    <row r="162" spans="2:6" ht="12.75" customHeight="1">
      <c r="B162" s="1187"/>
      <c r="C162" s="1187" t="s">
        <v>857</v>
      </c>
      <c r="D162" s="1186">
        <v>161</v>
      </c>
      <c r="E162" s="1186"/>
      <c r="F162" s="1186">
        <v>161</v>
      </c>
    </row>
    <row r="163" spans="2:6" ht="12.75" customHeight="1">
      <c r="B163" s="1187"/>
      <c r="C163" s="1187" t="s">
        <v>858</v>
      </c>
      <c r="D163" s="1186">
        <v>68</v>
      </c>
      <c r="E163" s="1186"/>
      <c r="F163" s="1186">
        <v>68</v>
      </c>
    </row>
    <row r="164" spans="2:6" ht="12.75" customHeight="1">
      <c r="B164" s="1187"/>
      <c r="C164" s="1187" t="s">
        <v>859</v>
      </c>
      <c r="D164" s="1186">
        <v>72</v>
      </c>
      <c r="E164" s="1186"/>
      <c r="F164" s="1186">
        <v>72</v>
      </c>
    </row>
    <row r="165" spans="2:6" ht="12.75" customHeight="1">
      <c r="B165" s="1187" t="s">
        <v>1763</v>
      </c>
      <c r="D165" s="1186">
        <v>73</v>
      </c>
      <c r="E165" s="1186"/>
      <c r="F165" s="1186">
        <v>73</v>
      </c>
    </row>
    <row r="166" spans="2:6" ht="12.75" customHeight="1">
      <c r="B166" s="1187" t="s">
        <v>1764</v>
      </c>
      <c r="D166" s="1186"/>
      <c r="E166" s="1186"/>
      <c r="F166" s="1186"/>
    </row>
    <row r="167" spans="2:6" ht="12.75" customHeight="1">
      <c r="B167" s="1187"/>
      <c r="C167" s="1187" t="s">
        <v>860</v>
      </c>
      <c r="D167" s="1186">
        <v>1524</v>
      </c>
      <c r="E167" s="1186"/>
      <c r="F167" s="1186">
        <v>1524</v>
      </c>
    </row>
    <row r="168" spans="2:6" ht="12.75" customHeight="1">
      <c r="B168" s="1187"/>
      <c r="C168" s="1187" t="s">
        <v>861</v>
      </c>
      <c r="D168" s="1186">
        <v>350</v>
      </c>
      <c r="E168" s="1186"/>
      <c r="F168" s="1186">
        <v>350</v>
      </c>
    </row>
    <row r="169" spans="2:6" ht="12" customHeight="1">
      <c r="B169" s="1187"/>
      <c r="C169" s="1187" t="s">
        <v>862</v>
      </c>
      <c r="D169" s="1186">
        <v>375</v>
      </c>
      <c r="E169" s="1186"/>
      <c r="F169" s="1186">
        <v>375</v>
      </c>
    </row>
    <row r="170" spans="2:6" ht="11.25" customHeight="1">
      <c r="B170" s="1187" t="s">
        <v>1772</v>
      </c>
      <c r="D170" s="1186"/>
      <c r="E170" s="1186"/>
      <c r="F170" s="1186"/>
    </row>
    <row r="171" spans="2:6" ht="12.75" customHeight="1">
      <c r="B171" s="1187"/>
      <c r="C171" s="1187" t="s">
        <v>863</v>
      </c>
      <c r="D171" s="1186">
        <v>1111</v>
      </c>
      <c r="E171" s="1186"/>
      <c r="F171" s="1186">
        <v>1111</v>
      </c>
    </row>
    <row r="172" spans="2:6" ht="12.75" customHeight="1">
      <c r="B172" s="1187"/>
      <c r="C172" s="1187" t="s">
        <v>864</v>
      </c>
      <c r="D172" s="1186"/>
      <c r="E172" s="1186">
        <v>11509</v>
      </c>
      <c r="F172" s="1186">
        <v>11509</v>
      </c>
    </row>
    <row r="173" spans="2:6" ht="12.75" customHeight="1">
      <c r="B173" s="1187" t="s">
        <v>1774</v>
      </c>
      <c r="C173" s="1187"/>
      <c r="D173" s="1186"/>
      <c r="E173" s="1186"/>
      <c r="F173" s="1186"/>
    </row>
    <row r="174" spans="2:6" ht="12.75" customHeight="1">
      <c r="B174" s="1187"/>
      <c r="C174" s="1187" t="s">
        <v>865</v>
      </c>
      <c r="D174" s="1186">
        <v>1417</v>
      </c>
      <c r="E174" s="1186"/>
      <c r="F174" s="1186">
        <v>1417</v>
      </c>
    </row>
    <row r="175" spans="2:6" ht="12.75" customHeight="1">
      <c r="B175" s="1172"/>
      <c r="C175" s="1189"/>
      <c r="D175" s="1188"/>
      <c r="E175" s="1188"/>
      <c r="F175" s="1188"/>
    </row>
    <row r="176" spans="1:6" ht="13.5" customHeight="1">
      <c r="A176" s="1190"/>
      <c r="B176" s="1191" t="s">
        <v>866</v>
      </c>
      <c r="C176" s="1192"/>
      <c r="D176" s="1193">
        <v>5726</v>
      </c>
      <c r="E176" s="1193">
        <f>SUM(E159:E172)</f>
        <v>11509</v>
      </c>
      <c r="F176" s="1193">
        <v>17235</v>
      </c>
    </row>
    <row r="177" spans="1:6" ht="14.25" customHeight="1">
      <c r="A177" s="1194"/>
      <c r="B177" s="1194"/>
      <c r="C177" s="1194"/>
      <c r="D177" s="1195"/>
      <c r="E177" s="1195"/>
      <c r="F177" s="1195"/>
    </row>
    <row r="178" spans="1:6" ht="13.5" customHeight="1">
      <c r="A178" s="1184">
        <v>8</v>
      </c>
      <c r="B178" s="1185" t="s">
        <v>1784</v>
      </c>
      <c r="C178" s="1138"/>
      <c r="D178" s="1186"/>
      <c r="E178" s="1186"/>
      <c r="F178" s="1186"/>
    </row>
    <row r="179" spans="2:6" ht="12.75" customHeight="1">
      <c r="B179" s="1187" t="s">
        <v>1762</v>
      </c>
      <c r="D179" s="1186"/>
      <c r="E179" s="1186"/>
      <c r="F179" s="1186"/>
    </row>
    <row r="180" spans="2:6" ht="12.75" customHeight="1">
      <c r="B180" s="1187"/>
      <c r="C180" s="1187" t="s">
        <v>867</v>
      </c>
      <c r="D180" s="1186">
        <v>405</v>
      </c>
      <c r="E180" s="1186"/>
      <c r="F180" s="1186">
        <v>405</v>
      </c>
    </row>
    <row r="181" spans="2:6" ht="12.75" customHeight="1">
      <c r="B181" s="1187"/>
      <c r="C181" s="1187" t="s">
        <v>868</v>
      </c>
      <c r="D181" s="1186"/>
      <c r="E181" s="1186">
        <v>3127</v>
      </c>
      <c r="F181" s="1186">
        <v>3127</v>
      </c>
    </row>
    <row r="182" spans="2:6" ht="12.75" customHeight="1">
      <c r="B182" s="1187" t="s">
        <v>1763</v>
      </c>
      <c r="D182" s="1186">
        <v>130</v>
      </c>
      <c r="E182" s="1186">
        <v>1281</v>
      </c>
      <c r="F182" s="1186">
        <v>1411</v>
      </c>
    </row>
    <row r="183" spans="2:6" ht="12.75" customHeight="1">
      <c r="B183" s="1187" t="s">
        <v>1764</v>
      </c>
      <c r="D183" s="1186"/>
      <c r="E183" s="1186"/>
      <c r="F183" s="1186"/>
    </row>
    <row r="184" spans="2:6" ht="12.75" customHeight="1">
      <c r="B184" s="1187"/>
      <c r="C184" s="1187" t="s">
        <v>869</v>
      </c>
      <c r="D184" s="1186">
        <v>82</v>
      </c>
      <c r="E184" s="1186"/>
      <c r="F184" s="1186">
        <v>82</v>
      </c>
    </row>
    <row r="185" spans="2:6" ht="12.75" customHeight="1">
      <c r="B185" s="1187"/>
      <c r="C185" s="1187" t="s">
        <v>870</v>
      </c>
      <c r="D185" s="1186">
        <v>78</v>
      </c>
      <c r="E185" s="1186"/>
      <c r="F185" s="1186">
        <v>78</v>
      </c>
    </row>
    <row r="186" spans="2:6" ht="12.75" customHeight="1">
      <c r="B186" s="1187"/>
      <c r="C186" s="1187" t="s">
        <v>871</v>
      </c>
      <c r="D186" s="1186">
        <v>128</v>
      </c>
      <c r="E186" s="1186"/>
      <c r="F186" s="1186">
        <v>128</v>
      </c>
    </row>
    <row r="187" spans="2:6" ht="12.75" customHeight="1">
      <c r="B187" s="1187" t="s">
        <v>1772</v>
      </c>
      <c r="C187" s="1187"/>
      <c r="D187" s="1186"/>
      <c r="E187" s="1186"/>
      <c r="F187" s="1186"/>
    </row>
    <row r="188" spans="2:6" ht="12.75" customHeight="1">
      <c r="B188" s="1187"/>
      <c r="C188" s="1187" t="s">
        <v>872</v>
      </c>
      <c r="D188" s="1186">
        <v>266</v>
      </c>
      <c r="E188" s="1186">
        <v>92</v>
      </c>
      <c r="F188" s="1186">
        <v>358</v>
      </c>
    </row>
    <row r="189" spans="2:6" ht="18" customHeight="1">
      <c r="B189" s="1187"/>
      <c r="C189" s="1187"/>
      <c r="D189" s="1186"/>
      <c r="E189" s="1186"/>
      <c r="F189" s="1186"/>
    </row>
    <row r="190" spans="1:6" ht="16.5" customHeight="1">
      <c r="A190" s="1190"/>
      <c r="B190" s="1191" t="s">
        <v>873</v>
      </c>
      <c r="C190" s="1192"/>
      <c r="D190" s="1193">
        <f>SUM(D180:D189)</f>
        <v>1089</v>
      </c>
      <c r="E190" s="1193">
        <f>SUM(E180:E189)</f>
        <v>4500</v>
      </c>
      <c r="F190" s="1193">
        <f>SUM(F180:F189)</f>
        <v>5589</v>
      </c>
    </row>
    <row r="191" spans="1:6" ht="16.5" customHeight="1">
      <c r="A191" s="1194"/>
      <c r="B191" s="1194"/>
      <c r="C191" s="1194"/>
      <c r="D191" s="1195"/>
      <c r="E191" s="1195"/>
      <c r="F191" s="1195"/>
    </row>
    <row r="192" spans="1:6" ht="13.5" customHeight="1">
      <c r="A192" s="1184">
        <v>9</v>
      </c>
      <c r="B192" s="1185" t="s">
        <v>465</v>
      </c>
      <c r="C192" s="1138"/>
      <c r="D192" s="1186"/>
      <c r="E192" s="1186"/>
      <c r="F192" s="1186"/>
    </row>
    <row r="193" spans="2:6" ht="13.5" customHeight="1">
      <c r="B193" s="1187" t="s">
        <v>1762</v>
      </c>
      <c r="D193" s="1186"/>
      <c r="E193" s="1186"/>
      <c r="F193" s="1186"/>
    </row>
    <row r="194" spans="2:6" ht="13.5" customHeight="1">
      <c r="B194" s="1187"/>
      <c r="C194" s="1187" t="s">
        <v>874</v>
      </c>
      <c r="D194" s="1186">
        <v>231</v>
      </c>
      <c r="E194" s="1186"/>
      <c r="F194" s="1186">
        <v>231</v>
      </c>
    </row>
    <row r="195" spans="2:6" ht="13.5" customHeight="1">
      <c r="B195" s="1187"/>
      <c r="C195" s="1187" t="s">
        <v>839</v>
      </c>
      <c r="D195" s="1186">
        <v>28</v>
      </c>
      <c r="E195" s="1186"/>
      <c r="F195" s="1186">
        <v>28</v>
      </c>
    </row>
    <row r="196" spans="2:6" ht="13.5" customHeight="1">
      <c r="B196" s="1187"/>
      <c r="C196" s="1187" t="s">
        <v>875</v>
      </c>
      <c r="D196" s="1186">
        <v>455</v>
      </c>
      <c r="E196" s="1186"/>
      <c r="F196" s="1186">
        <v>455</v>
      </c>
    </row>
    <row r="197" spans="2:6" ht="13.5" customHeight="1">
      <c r="B197" s="1187"/>
      <c r="C197" s="1187" t="s">
        <v>876</v>
      </c>
      <c r="D197" s="1186">
        <v>483</v>
      </c>
      <c r="E197" s="1186"/>
      <c r="F197" s="1186">
        <v>483</v>
      </c>
    </row>
    <row r="198" spans="2:6" ht="13.5" customHeight="1">
      <c r="B198" s="1187"/>
      <c r="C198" s="1187" t="s">
        <v>877</v>
      </c>
      <c r="D198" s="1186">
        <v>253</v>
      </c>
      <c r="E198" s="1186"/>
      <c r="F198" s="1186">
        <v>253</v>
      </c>
    </row>
    <row r="199" spans="2:6" ht="13.5" customHeight="1">
      <c r="B199" s="1187"/>
      <c r="C199" s="1187" t="s">
        <v>878</v>
      </c>
      <c r="D199" s="1186">
        <v>160</v>
      </c>
      <c r="E199" s="1186"/>
      <c r="F199" s="1186">
        <v>160</v>
      </c>
    </row>
    <row r="200" spans="2:6" ht="13.5" customHeight="1">
      <c r="B200" s="1187"/>
      <c r="C200" s="1187" t="s">
        <v>879</v>
      </c>
      <c r="D200" s="1186"/>
      <c r="E200" s="1186">
        <v>1164</v>
      </c>
      <c r="F200" s="1186">
        <v>1164</v>
      </c>
    </row>
    <row r="201" spans="2:6" ht="13.5" customHeight="1">
      <c r="B201" s="1187" t="s">
        <v>1763</v>
      </c>
      <c r="D201" s="1186">
        <v>516</v>
      </c>
      <c r="E201" s="1186">
        <v>303</v>
      </c>
      <c r="F201" s="1186">
        <v>819</v>
      </c>
    </row>
    <row r="202" spans="2:6" ht="13.5" customHeight="1">
      <c r="B202" s="1187" t="s">
        <v>1764</v>
      </c>
      <c r="D202" s="1186"/>
      <c r="E202" s="1186"/>
      <c r="F202" s="1186"/>
    </row>
    <row r="203" spans="2:6" ht="13.5" customHeight="1">
      <c r="B203" s="1187"/>
      <c r="C203" s="1187" t="s">
        <v>880</v>
      </c>
      <c r="D203" s="1186">
        <v>426</v>
      </c>
      <c r="E203" s="1186"/>
      <c r="F203" s="1186">
        <v>426</v>
      </c>
    </row>
    <row r="204" spans="2:6" ht="13.5" customHeight="1">
      <c r="B204" s="1187"/>
      <c r="C204" s="1187" t="s">
        <v>881</v>
      </c>
      <c r="D204" s="1186">
        <v>157</v>
      </c>
      <c r="E204" s="1186"/>
      <c r="F204" s="1186">
        <v>157</v>
      </c>
    </row>
    <row r="205" spans="2:6" ht="13.5" customHeight="1">
      <c r="B205" s="1187"/>
      <c r="C205" s="1187" t="s">
        <v>882</v>
      </c>
      <c r="D205" s="1186">
        <v>80</v>
      </c>
      <c r="E205" s="1186"/>
      <c r="F205" s="1186">
        <v>80</v>
      </c>
    </row>
    <row r="206" spans="2:6" ht="13.5" customHeight="1">
      <c r="B206" s="1187"/>
      <c r="C206" s="1187" t="s">
        <v>877</v>
      </c>
      <c r="D206" s="1186">
        <v>192</v>
      </c>
      <c r="E206" s="1186"/>
      <c r="F206" s="1186">
        <v>192</v>
      </c>
    </row>
    <row r="207" spans="2:6" ht="13.5" customHeight="1">
      <c r="B207" s="1187"/>
      <c r="C207" s="1187" t="s">
        <v>883</v>
      </c>
      <c r="D207" s="1186">
        <v>417</v>
      </c>
      <c r="E207" s="1186">
        <v>96</v>
      </c>
      <c r="F207" s="1186">
        <v>513</v>
      </c>
    </row>
    <row r="208" spans="2:6" ht="16.5" customHeight="1">
      <c r="B208" s="1172"/>
      <c r="C208" s="1172"/>
      <c r="D208" s="1188"/>
      <c r="E208" s="1188"/>
      <c r="F208" s="1188"/>
    </row>
    <row r="209" spans="1:6" ht="15.75" customHeight="1">
      <c r="A209" s="1190"/>
      <c r="B209" s="1191" t="s">
        <v>884</v>
      </c>
      <c r="C209" s="1192"/>
      <c r="D209" s="1193">
        <f>SUM(D193:D207)</f>
        <v>3398</v>
      </c>
      <c r="E209" s="1193">
        <f>SUM(E193:E207)</f>
        <v>1563</v>
      </c>
      <c r="F209" s="1193">
        <f>SUM(F193:F207)</f>
        <v>4961</v>
      </c>
    </row>
    <row r="210" spans="1:6" ht="15.75" customHeight="1">
      <c r="A210" s="1194"/>
      <c r="B210" s="1194"/>
      <c r="C210" s="1194"/>
      <c r="D210" s="1195"/>
      <c r="E210" s="1195"/>
      <c r="F210" s="1195"/>
    </row>
    <row r="211" spans="1:6" ht="12.75" customHeight="1">
      <c r="A211" s="1184">
        <v>10</v>
      </c>
      <c r="B211" s="1185" t="s">
        <v>1785</v>
      </c>
      <c r="C211" s="1138"/>
      <c r="D211" s="1186"/>
      <c r="E211" s="1186"/>
      <c r="F211" s="1186"/>
    </row>
    <row r="212" spans="2:6" ht="12.75" customHeight="1">
      <c r="B212" s="1187" t="s">
        <v>1762</v>
      </c>
      <c r="D212" s="1186"/>
      <c r="E212" s="1186"/>
      <c r="F212" s="1186"/>
    </row>
    <row r="213" spans="2:6" ht="12.75" customHeight="1">
      <c r="B213" s="1187"/>
      <c r="C213" s="1187" t="s">
        <v>1756</v>
      </c>
      <c r="D213" s="1186">
        <v>628</v>
      </c>
      <c r="E213" s="1186"/>
      <c r="F213" s="1186">
        <v>628</v>
      </c>
    </row>
    <row r="214" spans="2:6" ht="12.75" customHeight="1">
      <c r="B214" s="1187"/>
      <c r="C214" s="1187" t="s">
        <v>839</v>
      </c>
      <c r="D214" s="1186">
        <v>32</v>
      </c>
      <c r="E214" s="1186"/>
      <c r="F214" s="1186">
        <v>32</v>
      </c>
    </row>
    <row r="215" spans="2:6" ht="12.75" customHeight="1">
      <c r="B215" s="1187" t="s">
        <v>1763</v>
      </c>
      <c r="D215" s="1186">
        <v>96</v>
      </c>
      <c r="E215" s="1186">
        <v>246</v>
      </c>
      <c r="F215" s="1186">
        <v>342</v>
      </c>
    </row>
    <row r="216" spans="2:6" ht="12.75" customHeight="1">
      <c r="B216" s="1187" t="s">
        <v>1764</v>
      </c>
      <c r="D216" s="1186"/>
      <c r="E216" s="1186"/>
      <c r="F216" s="1186"/>
    </row>
    <row r="217" spans="2:6" ht="12.75" customHeight="1">
      <c r="B217" s="1187"/>
      <c r="C217" s="1187" t="s">
        <v>817</v>
      </c>
      <c r="D217" s="1186">
        <v>406</v>
      </c>
      <c r="E217" s="1186"/>
      <c r="F217" s="1186">
        <v>406</v>
      </c>
    </row>
    <row r="218" spans="2:6" ht="13.5" customHeight="1">
      <c r="B218" s="1187"/>
      <c r="C218" s="1187"/>
      <c r="D218" s="1186"/>
      <c r="E218" s="1186"/>
      <c r="F218" s="1186"/>
    </row>
    <row r="219" spans="1:6" ht="12.75" customHeight="1">
      <c r="A219" s="1190"/>
      <c r="B219" s="1191" t="s">
        <v>885</v>
      </c>
      <c r="C219" s="1192"/>
      <c r="D219" s="1193">
        <f>SUM(D213:D217)</f>
        <v>1162</v>
      </c>
      <c r="E219" s="1193">
        <v>246</v>
      </c>
      <c r="F219" s="1193">
        <f>SUM(F213:F217)</f>
        <v>1408</v>
      </c>
    </row>
    <row r="220" spans="1:6" ht="12.75" customHeight="1">
      <c r="A220" s="1194"/>
      <c r="B220" s="1194"/>
      <c r="C220" s="1194"/>
      <c r="D220" s="1195"/>
      <c r="E220" s="1195"/>
      <c r="F220" s="1195"/>
    </row>
    <row r="221" spans="1:6" ht="12.75" customHeight="1">
      <c r="A221" s="1184">
        <v>11</v>
      </c>
      <c r="B221" s="1185" t="s">
        <v>1786</v>
      </c>
      <c r="C221" s="1138"/>
      <c r="D221" s="1186"/>
      <c r="E221" s="1186"/>
      <c r="F221" s="1186"/>
    </row>
    <row r="222" spans="2:6" ht="12.75" customHeight="1">
      <c r="B222" s="1187" t="s">
        <v>1762</v>
      </c>
      <c r="D222" s="1186"/>
      <c r="E222" s="1186"/>
      <c r="F222" s="1186"/>
    </row>
    <row r="223" spans="2:6" ht="12.75" customHeight="1">
      <c r="B223" s="1187"/>
      <c r="C223" s="1128" t="s">
        <v>1756</v>
      </c>
      <c r="D223" s="1186">
        <v>212</v>
      </c>
      <c r="E223" s="1186"/>
      <c r="F223" s="1186">
        <v>212</v>
      </c>
    </row>
    <row r="224" spans="2:6" ht="12.75" customHeight="1">
      <c r="B224" s="1187" t="s">
        <v>1763</v>
      </c>
      <c r="D224" s="1186">
        <v>3</v>
      </c>
      <c r="E224" s="1186"/>
      <c r="F224" s="1186">
        <v>3</v>
      </c>
    </row>
    <row r="225" spans="2:6" ht="12.75" customHeight="1">
      <c r="B225" s="1187" t="s">
        <v>1764</v>
      </c>
      <c r="D225" s="1186"/>
      <c r="E225" s="1186"/>
      <c r="F225" s="1186"/>
    </row>
    <row r="226" spans="2:6" ht="12.75" customHeight="1">
      <c r="B226" s="1187"/>
      <c r="C226" s="1187" t="s">
        <v>886</v>
      </c>
      <c r="D226" s="1186">
        <v>250</v>
      </c>
      <c r="E226" s="1186"/>
      <c r="F226" s="1186">
        <v>250</v>
      </c>
    </row>
    <row r="227" spans="2:6" ht="7.5" customHeight="1">
      <c r="B227" s="1172"/>
      <c r="C227" s="1189"/>
      <c r="D227" s="1188"/>
      <c r="E227" s="1188"/>
      <c r="F227" s="1188"/>
    </row>
    <row r="228" spans="1:6" ht="12.75" customHeight="1">
      <c r="A228" s="1190"/>
      <c r="B228" s="1191" t="s">
        <v>887</v>
      </c>
      <c r="C228" s="1192"/>
      <c r="D228" s="1193">
        <f>SUM(D222:D226)</f>
        <v>465</v>
      </c>
      <c r="E228" s="1193"/>
      <c r="F228" s="1193">
        <f>SUM(F222:F226)</f>
        <v>465</v>
      </c>
    </row>
    <row r="229" spans="1:6" ht="6.75" customHeight="1">
      <c r="A229" s="1194"/>
      <c r="B229" s="1194"/>
      <c r="C229" s="1194"/>
      <c r="D229" s="1195"/>
      <c r="E229" s="1195"/>
      <c r="F229" s="1195"/>
    </row>
    <row r="230" spans="1:6" ht="13.5" customHeight="1">
      <c r="A230" s="1184">
        <v>12</v>
      </c>
      <c r="B230" s="1185" t="s">
        <v>1787</v>
      </c>
      <c r="C230" s="1138"/>
      <c r="D230" s="1186"/>
      <c r="E230" s="1186"/>
      <c r="F230" s="1186"/>
    </row>
    <row r="231" spans="2:6" ht="13.5" customHeight="1">
      <c r="B231" s="1187" t="s">
        <v>1762</v>
      </c>
      <c r="D231" s="1186"/>
      <c r="E231" s="1186"/>
      <c r="F231" s="1186"/>
    </row>
    <row r="232" spans="2:6" ht="13.5" customHeight="1">
      <c r="B232" s="1187"/>
      <c r="C232" s="1187" t="s">
        <v>888</v>
      </c>
      <c r="D232" s="1186">
        <v>572</v>
      </c>
      <c r="E232" s="1186"/>
      <c r="F232" s="1186">
        <v>572</v>
      </c>
    </row>
    <row r="233" spans="2:6" ht="13.5" customHeight="1">
      <c r="B233" s="1187"/>
      <c r="C233" s="1187" t="s">
        <v>1756</v>
      </c>
      <c r="D233" s="1186">
        <v>336</v>
      </c>
      <c r="E233" s="1186"/>
      <c r="F233" s="1186">
        <v>336</v>
      </c>
    </row>
    <row r="234" spans="2:6" ht="13.5" customHeight="1">
      <c r="B234" s="1187" t="s">
        <v>1763</v>
      </c>
      <c r="D234" s="1186">
        <v>183</v>
      </c>
      <c r="E234" s="1186"/>
      <c r="F234" s="1186">
        <v>183</v>
      </c>
    </row>
    <row r="235" spans="2:6" ht="13.5" customHeight="1">
      <c r="B235" s="1187" t="s">
        <v>1764</v>
      </c>
      <c r="D235" s="1186"/>
      <c r="E235" s="1186"/>
      <c r="F235" s="1186"/>
    </row>
    <row r="236" spans="2:6" ht="13.5" customHeight="1">
      <c r="B236" s="1187"/>
      <c r="C236" s="1187" t="s">
        <v>889</v>
      </c>
      <c r="D236" s="1186"/>
      <c r="E236" s="1186">
        <v>390</v>
      </c>
      <c r="F236" s="1186">
        <v>390</v>
      </c>
    </row>
    <row r="237" spans="2:6" ht="6.75" customHeight="1">
      <c r="B237" s="1172"/>
      <c r="C237" s="1189"/>
      <c r="D237" s="1188"/>
      <c r="E237" s="1188"/>
      <c r="F237" s="1188"/>
    </row>
    <row r="238" spans="1:6" ht="14.25" customHeight="1">
      <c r="A238" s="1190"/>
      <c r="B238" s="1191" t="s">
        <v>890</v>
      </c>
      <c r="C238" s="1192"/>
      <c r="D238" s="1193">
        <f>SUM(D232:D236)</f>
        <v>1091</v>
      </c>
      <c r="E238" s="1193">
        <f>SUM(E232:E236)</f>
        <v>390</v>
      </c>
      <c r="F238" s="1193">
        <f>SUM(F232:F236)</f>
        <v>1481</v>
      </c>
    </row>
    <row r="239" spans="1:6" ht="8.25" customHeight="1">
      <c r="A239" s="1194"/>
      <c r="B239" s="1194"/>
      <c r="C239" s="1194"/>
      <c r="D239" s="1195"/>
      <c r="E239" s="1195"/>
      <c r="F239" s="1195"/>
    </row>
    <row r="240" spans="1:6" ht="15" customHeight="1">
      <c r="A240" s="1184">
        <v>13</v>
      </c>
      <c r="B240" s="1185" t="s">
        <v>1788</v>
      </c>
      <c r="C240" s="1138"/>
      <c r="D240" s="1186"/>
      <c r="E240" s="1186"/>
      <c r="F240" s="1186"/>
    </row>
    <row r="241" spans="2:6" ht="15" customHeight="1">
      <c r="B241" s="1187" t="s">
        <v>1762</v>
      </c>
      <c r="D241" s="1186"/>
      <c r="E241" s="1186"/>
      <c r="F241" s="1186"/>
    </row>
    <row r="242" spans="2:6" ht="15" customHeight="1">
      <c r="B242" s="1187"/>
      <c r="C242" s="1187" t="s">
        <v>891</v>
      </c>
      <c r="D242" s="1186">
        <v>583</v>
      </c>
      <c r="E242" s="1186"/>
      <c r="F242" s="1186">
        <v>583</v>
      </c>
    </row>
    <row r="243" spans="2:6" ht="15" customHeight="1">
      <c r="B243" s="1187"/>
      <c r="C243" s="1187" t="s">
        <v>876</v>
      </c>
      <c r="D243" s="1186">
        <v>452</v>
      </c>
      <c r="E243" s="1186"/>
      <c r="F243" s="1186">
        <v>452</v>
      </c>
    </row>
    <row r="244" spans="2:6" ht="15" customHeight="1">
      <c r="B244" s="1187"/>
      <c r="C244" s="1187" t="s">
        <v>868</v>
      </c>
      <c r="D244" s="1186"/>
      <c r="E244" s="1186">
        <v>3180</v>
      </c>
      <c r="F244" s="1186">
        <v>3180</v>
      </c>
    </row>
    <row r="245" spans="2:6" ht="15" customHeight="1">
      <c r="B245" s="1187" t="s">
        <v>1763</v>
      </c>
      <c r="D245" s="1186">
        <v>218</v>
      </c>
      <c r="E245" s="1186">
        <v>1014</v>
      </c>
      <c r="F245" s="1186">
        <v>1232</v>
      </c>
    </row>
    <row r="246" spans="2:6" ht="15" customHeight="1">
      <c r="B246" s="1187" t="s">
        <v>1764</v>
      </c>
      <c r="D246" s="1186"/>
      <c r="E246" s="1186"/>
      <c r="F246" s="1186"/>
    </row>
    <row r="247" spans="2:6" ht="15" customHeight="1">
      <c r="B247" s="1187"/>
      <c r="C247" s="1187" t="s">
        <v>892</v>
      </c>
      <c r="D247" s="1186">
        <v>1992</v>
      </c>
      <c r="E247" s="1186">
        <v>7</v>
      </c>
      <c r="F247" s="1186">
        <v>1999</v>
      </c>
    </row>
    <row r="248" spans="1:7" ht="6" customHeight="1">
      <c r="A248" s="1128"/>
      <c r="C248" s="1172"/>
      <c r="D248" s="1189"/>
      <c r="E248" s="1188"/>
      <c r="F248" s="1188"/>
      <c r="G248" s="1188"/>
    </row>
    <row r="249" spans="1:6" ht="12.75" customHeight="1">
      <c r="A249" s="1190"/>
      <c r="B249" s="1191" t="s">
        <v>893</v>
      </c>
      <c r="C249" s="1192"/>
      <c r="D249" s="1193">
        <f>SUM(D241:D247)</f>
        <v>3245</v>
      </c>
      <c r="E249" s="1193">
        <v>4201</v>
      </c>
      <c r="F249" s="1193">
        <f>SUM(F241:F247)</f>
        <v>7446</v>
      </c>
    </row>
    <row r="250" spans="1:6" ht="6.75" customHeight="1">
      <c r="A250" s="1194"/>
      <c r="B250" s="1194"/>
      <c r="C250" s="1194"/>
      <c r="D250" s="1195"/>
      <c r="E250" s="1195"/>
      <c r="F250" s="1195"/>
    </row>
    <row r="251" spans="1:6" ht="14.25" customHeight="1">
      <c r="A251" s="1184">
        <v>14</v>
      </c>
      <c r="B251" s="1185" t="s">
        <v>1706</v>
      </c>
      <c r="C251" s="1138"/>
      <c r="D251" s="1186"/>
      <c r="E251" s="1186"/>
      <c r="F251" s="1186"/>
    </row>
    <row r="252" spans="2:6" ht="14.25" customHeight="1">
      <c r="B252" s="1187" t="s">
        <v>1762</v>
      </c>
      <c r="D252" s="1186"/>
      <c r="E252" s="1186"/>
      <c r="F252" s="1186"/>
    </row>
    <row r="253" spans="2:6" ht="14.25" customHeight="1">
      <c r="B253" s="1187"/>
      <c r="C253" s="1187" t="s">
        <v>1756</v>
      </c>
      <c r="D253" s="1186">
        <v>248</v>
      </c>
      <c r="E253" s="1186"/>
      <c r="F253" s="1186">
        <v>248</v>
      </c>
    </row>
    <row r="254" spans="2:6" ht="14.25" customHeight="1">
      <c r="B254" s="1187" t="s">
        <v>1772</v>
      </c>
      <c r="D254" s="1186"/>
      <c r="E254" s="1186"/>
      <c r="F254" s="1186"/>
    </row>
    <row r="255" spans="2:6" ht="14.25" customHeight="1">
      <c r="B255" s="1172"/>
      <c r="C255" s="1172" t="s">
        <v>894</v>
      </c>
      <c r="D255" s="1188"/>
      <c r="E255" s="1188">
        <v>940</v>
      </c>
      <c r="F255" s="1186">
        <v>940</v>
      </c>
    </row>
    <row r="256" spans="2:6" ht="8.25" customHeight="1">
      <c r="B256" s="1172"/>
      <c r="C256" s="1189"/>
      <c r="D256" s="1188"/>
      <c r="E256" s="1188"/>
      <c r="F256" s="1188"/>
    </row>
    <row r="257" spans="1:6" ht="12.75" customHeight="1">
      <c r="A257" s="1190"/>
      <c r="B257" s="1191" t="s">
        <v>895</v>
      </c>
      <c r="C257" s="1192"/>
      <c r="D257" s="1193">
        <f>SUM(D253:D255)</f>
        <v>248</v>
      </c>
      <c r="E257" s="1193">
        <f>SUM(E253:E255)</f>
        <v>940</v>
      </c>
      <c r="F257" s="1193">
        <f>SUM(F253:F255)</f>
        <v>1188</v>
      </c>
    </row>
    <row r="258" spans="1:6" ht="9" customHeight="1">
      <c r="A258" s="1194"/>
      <c r="B258" s="1194"/>
      <c r="C258" s="1194"/>
      <c r="D258" s="1195"/>
      <c r="E258" s="1195"/>
      <c r="F258" s="1195"/>
    </row>
    <row r="259" spans="1:6" ht="15" customHeight="1">
      <c r="A259" s="1184">
        <v>15</v>
      </c>
      <c r="B259" s="1202" t="s">
        <v>896</v>
      </c>
      <c r="D259" s="1188"/>
      <c r="E259" s="1188"/>
      <c r="F259" s="1188"/>
    </row>
    <row r="260" spans="1:6" ht="8.25" customHeight="1">
      <c r="A260" s="1203"/>
      <c r="B260" s="1202"/>
      <c r="D260" s="1188"/>
      <c r="E260" s="1188"/>
      <c r="F260" s="1188"/>
    </row>
    <row r="261" spans="1:6" ht="14.25" customHeight="1">
      <c r="A261" s="1203">
        <v>1</v>
      </c>
      <c r="B261" s="1202" t="s">
        <v>1790</v>
      </c>
      <c r="D261" s="1188"/>
      <c r="E261" s="1188"/>
      <c r="F261" s="1188"/>
    </row>
    <row r="262" spans="1:6" ht="14.25" customHeight="1">
      <c r="A262" s="1203"/>
      <c r="B262" s="1187" t="s">
        <v>1764</v>
      </c>
      <c r="D262" s="1188"/>
      <c r="E262" s="1188"/>
      <c r="F262" s="1186"/>
    </row>
    <row r="263" spans="1:6" ht="14.25" customHeight="1">
      <c r="A263" s="1203"/>
      <c r="B263" s="1187"/>
      <c r="C263" s="1128" t="s">
        <v>817</v>
      </c>
      <c r="D263" s="1188">
        <v>84</v>
      </c>
      <c r="E263" s="1188"/>
      <c r="F263" s="1186">
        <v>84</v>
      </c>
    </row>
    <row r="264" spans="1:6" ht="14.25" customHeight="1">
      <c r="A264" s="1203"/>
      <c r="B264" s="1187"/>
      <c r="C264" s="1187" t="s">
        <v>897</v>
      </c>
      <c r="D264" s="1188">
        <v>305</v>
      </c>
      <c r="E264" s="1188"/>
      <c r="F264" s="1186">
        <v>305</v>
      </c>
    </row>
    <row r="265" spans="1:6" ht="9" customHeight="1">
      <c r="A265" s="1203"/>
      <c r="B265" s="1187"/>
      <c r="C265" s="1187"/>
      <c r="D265" s="1188"/>
      <c r="E265" s="1188"/>
      <c r="F265" s="1188"/>
    </row>
    <row r="266" spans="1:6" ht="14.25" customHeight="1">
      <c r="A266" s="1203"/>
      <c r="B266" s="1204" t="s">
        <v>898</v>
      </c>
      <c r="C266" s="1205"/>
      <c r="D266" s="1193">
        <f>SUM(D262:D264)</f>
        <v>389</v>
      </c>
      <c r="E266" s="1206"/>
      <c r="F266" s="1193">
        <f>SUM(F262:F264)</f>
        <v>389</v>
      </c>
    </row>
    <row r="267" spans="1:6" ht="12.75" customHeight="1">
      <c r="A267" s="1203"/>
      <c r="B267" s="1187"/>
      <c r="C267" s="1187"/>
      <c r="D267" s="1188"/>
      <c r="E267" s="1188"/>
      <c r="F267" s="1188"/>
    </row>
    <row r="268" spans="1:6" ht="12.75" customHeight="1">
      <c r="A268" s="1203">
        <v>2</v>
      </c>
      <c r="B268" s="1207" t="s">
        <v>1792</v>
      </c>
      <c r="C268" s="1187"/>
      <c r="D268" s="1188"/>
      <c r="E268" s="1188"/>
      <c r="F268" s="1188"/>
    </row>
    <row r="269" spans="1:6" ht="17.25" customHeight="1">
      <c r="A269" s="1203"/>
      <c r="B269" s="1187" t="s">
        <v>1762</v>
      </c>
      <c r="D269" s="1188"/>
      <c r="E269" s="1188"/>
      <c r="F269" s="1188"/>
    </row>
    <row r="270" spans="1:6" ht="12.75" customHeight="1">
      <c r="A270" s="1203"/>
      <c r="B270" s="1187"/>
      <c r="C270" s="1187" t="s">
        <v>868</v>
      </c>
      <c r="D270" s="1188"/>
      <c r="E270" s="1188">
        <v>166</v>
      </c>
      <c r="F270" s="1186">
        <v>166</v>
      </c>
    </row>
    <row r="271" spans="1:6" ht="12.75" customHeight="1">
      <c r="A271" s="1203"/>
      <c r="B271" s="1187" t="s">
        <v>1763</v>
      </c>
      <c r="D271" s="1188"/>
      <c r="E271" s="1188">
        <v>53</v>
      </c>
      <c r="F271" s="1186">
        <v>53</v>
      </c>
    </row>
    <row r="272" spans="1:6" ht="12.75" customHeight="1">
      <c r="A272" s="1203"/>
      <c r="B272" s="1187" t="s">
        <v>1764</v>
      </c>
      <c r="D272" s="1188"/>
      <c r="E272" s="1188"/>
      <c r="F272" s="1186"/>
    </row>
    <row r="273" spans="1:6" ht="12.75" customHeight="1">
      <c r="A273" s="1203"/>
      <c r="B273" s="1202"/>
      <c r="C273" s="1187" t="s">
        <v>817</v>
      </c>
      <c r="D273" s="1188">
        <v>315</v>
      </c>
      <c r="E273" s="1188"/>
      <c r="F273" s="1186">
        <v>315</v>
      </c>
    </row>
    <row r="274" spans="1:6" ht="12.75" customHeight="1">
      <c r="A274" s="1203"/>
      <c r="B274" s="1202"/>
      <c r="C274" s="1187" t="s">
        <v>899</v>
      </c>
      <c r="D274" s="1188">
        <v>307</v>
      </c>
      <c r="E274" s="1188"/>
      <c r="F274" s="1186">
        <v>307</v>
      </c>
    </row>
    <row r="275" spans="1:6" ht="14.25" customHeight="1">
      <c r="A275" s="1203"/>
      <c r="B275" s="1202"/>
      <c r="C275" s="1208"/>
      <c r="D275" s="1188"/>
      <c r="E275" s="1188"/>
      <c r="F275" s="1188"/>
    </row>
    <row r="276" spans="1:6" ht="18" customHeight="1">
      <c r="A276" s="1203"/>
      <c r="B276" s="1204" t="s">
        <v>900</v>
      </c>
      <c r="C276" s="1205"/>
      <c r="D276" s="1193">
        <f>SUM(D270:D274)</f>
        <v>622</v>
      </c>
      <c r="E276" s="1193">
        <v>219</v>
      </c>
      <c r="F276" s="1193">
        <f>SUM(F270:F274)</f>
        <v>841</v>
      </c>
    </row>
    <row r="277" spans="1:6" ht="13.5" customHeight="1">
      <c r="A277" s="1203"/>
      <c r="B277" s="1202"/>
      <c r="D277" s="1188"/>
      <c r="E277" s="1188"/>
      <c r="F277" s="1188"/>
    </row>
    <row r="278" spans="1:6" ht="15.75" customHeight="1">
      <c r="A278" s="1209">
        <v>3</v>
      </c>
      <c r="B278" s="1185" t="s">
        <v>1793</v>
      </c>
      <c r="C278" s="1194"/>
      <c r="D278" s="1195"/>
      <c r="E278" s="1195"/>
      <c r="F278" s="1195"/>
    </row>
    <row r="279" spans="1:6" ht="13.5" customHeight="1">
      <c r="A279" s="1210"/>
      <c r="B279" s="1187" t="s">
        <v>1762</v>
      </c>
      <c r="D279" s="1186"/>
      <c r="E279" s="1186"/>
      <c r="F279" s="1186"/>
    </row>
    <row r="280" spans="1:6" ht="13.5" customHeight="1">
      <c r="A280" s="1210"/>
      <c r="B280" s="1187"/>
      <c r="C280" s="1187" t="s">
        <v>876</v>
      </c>
      <c r="D280" s="1186">
        <v>72</v>
      </c>
      <c r="E280" s="1186"/>
      <c r="F280" s="1186">
        <v>72</v>
      </c>
    </row>
    <row r="281" spans="2:6" ht="13.5" customHeight="1">
      <c r="B281" s="1187" t="s">
        <v>1764</v>
      </c>
      <c r="D281" s="1186"/>
      <c r="E281" s="1186"/>
      <c r="F281" s="1186"/>
    </row>
    <row r="282" spans="2:6" ht="13.5" customHeight="1">
      <c r="B282" s="1187"/>
      <c r="C282" s="1187" t="s">
        <v>817</v>
      </c>
      <c r="D282" s="1186">
        <v>152</v>
      </c>
      <c r="E282" s="1186"/>
      <c r="F282" s="1186">
        <v>152</v>
      </c>
    </row>
    <row r="283" spans="2:6" ht="13.5" customHeight="1">
      <c r="B283" s="1187"/>
      <c r="C283" s="1187" t="s">
        <v>901</v>
      </c>
      <c r="D283" s="1186">
        <v>30</v>
      </c>
      <c r="E283" s="1186"/>
      <c r="F283" s="1186">
        <v>30</v>
      </c>
    </row>
    <row r="284" spans="2:6" ht="13.5" customHeight="1">
      <c r="B284" s="1172"/>
      <c r="C284" s="1189"/>
      <c r="D284" s="1188"/>
      <c r="E284" s="1188"/>
      <c r="F284" s="1186"/>
    </row>
    <row r="285" spans="1:6" ht="18" customHeight="1">
      <c r="A285" s="1194"/>
      <c r="B285" s="1204" t="s">
        <v>902</v>
      </c>
      <c r="C285" s="1205"/>
      <c r="D285" s="1193">
        <f>SUM(D280:D283)</f>
        <v>254</v>
      </c>
      <c r="E285" s="1206"/>
      <c r="F285" s="1193">
        <f>SUM(F280:F283)</f>
        <v>254</v>
      </c>
    </row>
    <row r="286" spans="1:6" ht="15" customHeight="1">
      <c r="A286" s="1194"/>
      <c r="B286" s="1194"/>
      <c r="C286" s="1194"/>
      <c r="D286" s="1195"/>
      <c r="E286" s="1195"/>
      <c r="F286" s="1195"/>
    </row>
    <row r="287" spans="1:6" ht="19.5" customHeight="1">
      <c r="A287" s="1209">
        <v>4</v>
      </c>
      <c r="B287" s="1185" t="s">
        <v>1794</v>
      </c>
      <c r="C287" s="1194"/>
      <c r="D287" s="1195"/>
      <c r="E287" s="1195"/>
      <c r="F287" s="1195"/>
    </row>
    <row r="288" spans="2:6" ht="15" customHeight="1">
      <c r="B288" s="1187" t="s">
        <v>1762</v>
      </c>
      <c r="D288" s="1186"/>
      <c r="E288" s="1186"/>
      <c r="F288" s="1186"/>
    </row>
    <row r="289" spans="2:6" ht="15" customHeight="1">
      <c r="B289" s="1187"/>
      <c r="C289" s="1187" t="s">
        <v>868</v>
      </c>
      <c r="D289" s="1186"/>
      <c r="E289" s="1186">
        <v>64</v>
      </c>
      <c r="F289" s="1186">
        <v>64</v>
      </c>
    </row>
    <row r="290" spans="2:6" ht="15" customHeight="1">
      <c r="B290" s="1187" t="s">
        <v>1763</v>
      </c>
      <c r="D290" s="1186"/>
      <c r="E290" s="1186">
        <v>20</v>
      </c>
      <c r="F290" s="1186">
        <v>20</v>
      </c>
    </row>
    <row r="291" spans="2:6" ht="15" customHeight="1">
      <c r="B291" s="1187" t="s">
        <v>1764</v>
      </c>
      <c r="D291" s="1186"/>
      <c r="E291" s="1186"/>
      <c r="F291" s="1186"/>
    </row>
    <row r="292" spans="2:6" ht="15" customHeight="1">
      <c r="B292" s="1187"/>
      <c r="C292" s="1128" t="s">
        <v>817</v>
      </c>
      <c r="D292" s="1186">
        <v>128</v>
      </c>
      <c r="E292" s="1186"/>
      <c r="F292" s="1186">
        <v>128</v>
      </c>
    </row>
    <row r="293" spans="2:6" ht="12.75" customHeight="1">
      <c r="B293" s="1187"/>
      <c r="C293" s="1187"/>
      <c r="D293" s="1186"/>
      <c r="E293" s="1186"/>
      <c r="F293" s="1186"/>
    </row>
    <row r="294" spans="1:6" ht="16.5" customHeight="1">
      <c r="A294" s="1194"/>
      <c r="B294" s="1204" t="s">
        <v>903</v>
      </c>
      <c r="C294" s="1205"/>
      <c r="D294" s="1193">
        <f>SUM(D288:D292)</f>
        <v>128</v>
      </c>
      <c r="E294" s="1193">
        <v>84</v>
      </c>
      <c r="F294" s="1193">
        <v>212</v>
      </c>
    </row>
    <row r="295" spans="1:6" ht="14.25" customHeight="1">
      <c r="A295" s="1194"/>
      <c r="B295" s="1194"/>
      <c r="C295" s="1194"/>
      <c r="D295" s="1195"/>
      <c r="E295" s="1195"/>
      <c r="F295" s="1195"/>
    </row>
    <row r="296" spans="1:6" ht="16.5" customHeight="1">
      <c r="A296" s="1209">
        <v>5</v>
      </c>
      <c r="B296" s="1198" t="s">
        <v>1795</v>
      </c>
      <c r="C296" s="1138"/>
      <c r="D296" s="1195"/>
      <c r="E296" s="1195"/>
      <c r="F296" s="1195"/>
    </row>
    <row r="297" spans="1:6" ht="14.25" customHeight="1">
      <c r="A297" s="1194"/>
      <c r="B297" s="1211" t="s">
        <v>1762</v>
      </c>
      <c r="D297" s="1195"/>
      <c r="E297" s="1195"/>
      <c r="F297" s="1195"/>
    </row>
    <row r="298" spans="1:6" ht="14.25" customHeight="1">
      <c r="A298" s="1194"/>
      <c r="B298" s="1194"/>
      <c r="C298" s="1211" t="s">
        <v>876</v>
      </c>
      <c r="D298" s="1197">
        <v>102</v>
      </c>
      <c r="E298" s="1197"/>
      <c r="F298" s="1186">
        <v>102</v>
      </c>
    </row>
    <row r="299" spans="1:6" ht="14.25" customHeight="1">
      <c r="A299" s="1194"/>
      <c r="B299" s="1194"/>
      <c r="C299" s="1211" t="s">
        <v>904</v>
      </c>
      <c r="D299" s="1197">
        <v>27</v>
      </c>
      <c r="E299" s="1197"/>
      <c r="F299" s="1186">
        <v>27</v>
      </c>
    </row>
    <row r="300" spans="1:6" ht="14.25" customHeight="1">
      <c r="A300" s="1194"/>
      <c r="B300" s="1194"/>
      <c r="C300" s="1211" t="s">
        <v>868</v>
      </c>
      <c r="D300" s="1197"/>
      <c r="E300" s="1197">
        <v>187</v>
      </c>
      <c r="F300" s="1186">
        <v>187</v>
      </c>
    </row>
    <row r="301" spans="1:6" ht="14.25" customHeight="1">
      <c r="A301" s="1194"/>
      <c r="B301" s="1211" t="s">
        <v>1763</v>
      </c>
      <c r="D301" s="1197">
        <v>9</v>
      </c>
      <c r="E301" s="1197">
        <v>60</v>
      </c>
      <c r="F301" s="1186">
        <v>69</v>
      </c>
    </row>
    <row r="302" spans="1:6" ht="14.25" customHeight="1">
      <c r="A302" s="1194"/>
      <c r="B302" s="1211" t="s">
        <v>1764</v>
      </c>
      <c r="D302" s="1197"/>
      <c r="E302" s="1195"/>
      <c r="F302" s="1186"/>
    </row>
    <row r="303" spans="1:6" ht="14.25" customHeight="1">
      <c r="A303" s="1194"/>
      <c r="B303" s="1194"/>
      <c r="C303" s="1211" t="s">
        <v>817</v>
      </c>
      <c r="D303" s="1197">
        <v>46</v>
      </c>
      <c r="E303" s="1195"/>
      <c r="F303" s="1186">
        <v>46</v>
      </c>
    </row>
    <row r="304" spans="1:6" ht="14.25" customHeight="1">
      <c r="A304" s="1194"/>
      <c r="B304" s="1194"/>
      <c r="C304" s="1211" t="s">
        <v>905</v>
      </c>
      <c r="D304" s="1197">
        <v>128</v>
      </c>
      <c r="E304" s="1197"/>
      <c r="F304" s="1186">
        <v>128</v>
      </c>
    </row>
    <row r="305" spans="1:6" ht="14.25" customHeight="1">
      <c r="A305" s="1194"/>
      <c r="B305" s="1194"/>
      <c r="C305" s="1211" t="s">
        <v>906</v>
      </c>
      <c r="D305" s="1197">
        <v>45</v>
      </c>
      <c r="E305" s="1195"/>
      <c r="F305" s="1186">
        <v>45</v>
      </c>
    </row>
    <row r="306" spans="1:6" ht="14.25" customHeight="1">
      <c r="A306" s="1194"/>
      <c r="B306" s="1211"/>
      <c r="C306" s="1212"/>
      <c r="D306" s="1197"/>
      <c r="E306" s="1195"/>
      <c r="F306" s="1197"/>
    </row>
    <row r="307" spans="1:6" ht="18" customHeight="1">
      <c r="A307" s="1194"/>
      <c r="B307" s="1204" t="s">
        <v>907</v>
      </c>
      <c r="C307" s="1205"/>
      <c r="D307" s="1193">
        <f>SUM(D298:D305)</f>
        <v>357</v>
      </c>
      <c r="E307" s="1193">
        <v>247</v>
      </c>
      <c r="F307" s="1193">
        <f>SUM(F298:F305)</f>
        <v>604</v>
      </c>
    </row>
    <row r="308" spans="1:6" ht="17.25" customHeight="1">
      <c r="A308" s="1194"/>
      <c r="B308" s="1194"/>
      <c r="C308" s="1194"/>
      <c r="D308" s="1197"/>
      <c r="E308" s="1197"/>
      <c r="F308" s="1197"/>
    </row>
    <row r="309" spans="1:6" ht="15" customHeight="1">
      <c r="A309" s="1209">
        <v>6</v>
      </c>
      <c r="B309" s="1185" t="s">
        <v>1796</v>
      </c>
      <c r="C309" s="1194"/>
      <c r="D309" s="1197"/>
      <c r="E309" s="1197"/>
      <c r="F309" s="1197"/>
    </row>
    <row r="310" spans="2:6" ht="14.25" customHeight="1">
      <c r="B310" s="1187" t="s">
        <v>1762</v>
      </c>
      <c r="D310" s="1186"/>
      <c r="E310" s="1186"/>
      <c r="F310" s="1186"/>
    </row>
    <row r="311" spans="2:6" ht="15" customHeight="1">
      <c r="B311" s="1187"/>
      <c r="C311" s="1187" t="s">
        <v>1756</v>
      </c>
      <c r="D311" s="1186">
        <v>35</v>
      </c>
      <c r="E311" s="1186"/>
      <c r="F311" s="1186">
        <v>35</v>
      </c>
    </row>
    <row r="312" spans="2:6" ht="13.5" customHeight="1">
      <c r="B312" s="1187" t="s">
        <v>1764</v>
      </c>
      <c r="D312" s="1186"/>
      <c r="E312" s="1186"/>
      <c r="F312" s="1186"/>
    </row>
    <row r="313" spans="2:6" ht="13.5" customHeight="1">
      <c r="B313" s="1187"/>
      <c r="C313" s="1187" t="s">
        <v>817</v>
      </c>
      <c r="D313" s="1186">
        <v>288</v>
      </c>
      <c r="E313" s="1186"/>
      <c r="F313" s="1186">
        <v>288</v>
      </c>
    </row>
    <row r="314" spans="2:6" ht="14.25" customHeight="1">
      <c r="B314" s="1172"/>
      <c r="C314" s="1189"/>
      <c r="D314" s="1188"/>
      <c r="E314" s="1188"/>
      <c r="F314" s="1188"/>
    </row>
    <row r="315" spans="1:6" ht="18.75" customHeight="1">
      <c r="A315" s="1194"/>
      <c r="B315" s="1204" t="s">
        <v>908</v>
      </c>
      <c r="C315" s="1205"/>
      <c r="D315" s="1193">
        <f>SUM(D311:D313)</f>
        <v>323</v>
      </c>
      <c r="E315" s="1193">
        <f>SUM(E311:E313)</f>
        <v>0</v>
      </c>
      <c r="F315" s="1193">
        <f>SUM(F311:F313)</f>
        <v>323</v>
      </c>
    </row>
    <row r="316" spans="2:6" ht="5.25" customHeight="1">
      <c r="B316" s="1172"/>
      <c r="C316" s="1172"/>
      <c r="D316" s="1188"/>
      <c r="E316" s="1188"/>
      <c r="F316" s="1188"/>
    </row>
    <row r="317" spans="1:6" ht="12.75" customHeight="1">
      <c r="A317" s="1210">
        <v>7</v>
      </c>
      <c r="B317" s="1213" t="s">
        <v>1797</v>
      </c>
      <c r="C317" s="1172"/>
      <c r="D317" s="1188"/>
      <c r="E317" s="1188"/>
      <c r="F317" s="1188"/>
    </row>
    <row r="318" spans="2:6" ht="12.75" customHeight="1">
      <c r="B318" s="1211" t="s">
        <v>1762</v>
      </c>
      <c r="D318" s="1188"/>
      <c r="E318" s="1188"/>
      <c r="F318" s="1188"/>
    </row>
    <row r="319" spans="2:6" ht="12.75" customHeight="1">
      <c r="B319" s="1211"/>
      <c r="C319" s="1211" t="s">
        <v>1756</v>
      </c>
      <c r="D319" s="1188">
        <v>14</v>
      </c>
      <c r="E319" s="1188"/>
      <c r="F319" s="1186">
        <v>14</v>
      </c>
    </row>
    <row r="320" spans="2:6" ht="12.75" customHeight="1">
      <c r="B320" s="1194"/>
      <c r="C320" s="1211" t="s">
        <v>868</v>
      </c>
      <c r="D320" s="1188"/>
      <c r="E320" s="1188">
        <v>244</v>
      </c>
      <c r="F320" s="1186">
        <v>244</v>
      </c>
    </row>
    <row r="321" spans="2:6" ht="12.75" customHeight="1">
      <c r="B321" s="1211" t="s">
        <v>1763</v>
      </c>
      <c r="D321" s="1188"/>
      <c r="E321" s="1188">
        <v>78</v>
      </c>
      <c r="F321" s="1186">
        <v>78</v>
      </c>
    </row>
    <row r="322" spans="2:6" ht="12.75" customHeight="1">
      <c r="B322" s="1211" t="s">
        <v>1764</v>
      </c>
      <c r="D322" s="1188"/>
      <c r="E322" s="1188"/>
      <c r="F322" s="1186"/>
    </row>
    <row r="323" spans="2:6" ht="12.75" customHeight="1">
      <c r="B323" s="1211"/>
      <c r="C323" s="1211" t="s">
        <v>817</v>
      </c>
      <c r="D323" s="1188">
        <v>291</v>
      </c>
      <c r="E323" s="1188"/>
      <c r="F323" s="1186">
        <v>291</v>
      </c>
    </row>
    <row r="324" spans="2:6" ht="12.75" customHeight="1">
      <c r="B324" s="1194"/>
      <c r="C324" s="1211" t="s">
        <v>905</v>
      </c>
      <c r="D324" s="1188">
        <v>322</v>
      </c>
      <c r="E324" s="1188"/>
      <c r="F324" s="1186">
        <v>322</v>
      </c>
    </row>
    <row r="325" spans="2:6" ht="6" customHeight="1">
      <c r="B325" s="1194"/>
      <c r="C325" s="1211"/>
      <c r="D325" s="1188"/>
      <c r="E325" s="1188"/>
      <c r="F325" s="1186"/>
    </row>
    <row r="326" spans="2:6" ht="14.25" customHeight="1">
      <c r="B326" s="1204" t="s">
        <v>909</v>
      </c>
      <c r="C326" s="1205"/>
      <c r="D326" s="1193">
        <f>SUM(D319:D324)</f>
        <v>627</v>
      </c>
      <c r="E326" s="1193">
        <f>SUM(E319:E324)</f>
        <v>322</v>
      </c>
      <c r="F326" s="1193">
        <f>SUM(F319:F324)</f>
        <v>949</v>
      </c>
    </row>
    <row r="327" spans="2:6" ht="6" customHeight="1">
      <c r="B327" s="1172"/>
      <c r="C327" s="1172"/>
      <c r="D327" s="1188"/>
      <c r="E327" s="1188"/>
      <c r="F327" s="1188"/>
    </row>
    <row r="328" spans="1:6" ht="12.75" customHeight="1">
      <c r="A328" s="1209">
        <v>8</v>
      </c>
      <c r="B328" s="1185" t="s">
        <v>1798</v>
      </c>
      <c r="C328" s="1194"/>
      <c r="D328" s="1197"/>
      <c r="E328" s="1197"/>
      <c r="F328" s="1197"/>
    </row>
    <row r="329" spans="2:6" ht="12.75" customHeight="1">
      <c r="B329" s="1187" t="s">
        <v>1762</v>
      </c>
      <c r="D329" s="1186"/>
      <c r="E329" s="1186"/>
      <c r="F329" s="1186"/>
    </row>
    <row r="330" spans="2:6" ht="12.75" customHeight="1">
      <c r="B330" s="1187"/>
      <c r="C330" s="1187" t="s">
        <v>876</v>
      </c>
      <c r="D330" s="1186">
        <v>41</v>
      </c>
      <c r="E330" s="1186"/>
      <c r="F330" s="1186">
        <v>41</v>
      </c>
    </row>
    <row r="331" spans="2:6" ht="12.75" customHeight="1">
      <c r="B331" s="1187" t="s">
        <v>1764</v>
      </c>
      <c r="D331" s="1186"/>
      <c r="E331" s="1186"/>
      <c r="F331" s="1186"/>
    </row>
    <row r="332" spans="2:6" ht="12.75" customHeight="1">
      <c r="B332" s="1187"/>
      <c r="C332" s="1187" t="s">
        <v>905</v>
      </c>
      <c r="D332" s="1186">
        <v>133</v>
      </c>
      <c r="E332" s="1186"/>
      <c r="F332" s="1186">
        <v>133</v>
      </c>
    </row>
    <row r="333" spans="2:6" ht="7.5" customHeight="1">
      <c r="B333" s="1172"/>
      <c r="C333" s="1189"/>
      <c r="D333" s="1188"/>
      <c r="E333" s="1188"/>
      <c r="F333" s="1188"/>
    </row>
    <row r="334" spans="1:6" ht="14.25" customHeight="1">
      <c r="A334" s="1194"/>
      <c r="B334" s="1204" t="s">
        <v>910</v>
      </c>
      <c r="C334" s="1205"/>
      <c r="D334" s="1193">
        <f>SUM(D330:D332)</f>
        <v>174</v>
      </c>
      <c r="E334" s="1193">
        <f>SUM(E330:E332)</f>
        <v>0</v>
      </c>
      <c r="F334" s="1193">
        <f>SUM(F330:F332)</f>
        <v>174</v>
      </c>
    </row>
    <row r="335" spans="1:6" ht="7.5" customHeight="1">
      <c r="A335" s="1194"/>
      <c r="B335" s="1194"/>
      <c r="C335" s="1185"/>
      <c r="D335" s="1197"/>
      <c r="E335" s="1197"/>
      <c r="F335" s="1197"/>
    </row>
    <row r="336" spans="1:6" ht="12.75" customHeight="1">
      <c r="A336" s="1209">
        <v>9</v>
      </c>
      <c r="B336" s="1185" t="s">
        <v>911</v>
      </c>
      <c r="C336" s="1194"/>
      <c r="D336" s="1197"/>
      <c r="E336" s="1197"/>
      <c r="F336" s="1197"/>
    </row>
    <row r="337" spans="2:6" ht="12.75" customHeight="1">
      <c r="B337" s="1187" t="s">
        <v>1762</v>
      </c>
      <c r="D337" s="1186"/>
      <c r="E337" s="1186"/>
      <c r="F337" s="1186"/>
    </row>
    <row r="338" spans="2:6" ht="12.75" customHeight="1">
      <c r="B338" s="1187"/>
      <c r="C338" s="1187" t="s">
        <v>868</v>
      </c>
      <c r="D338" s="1186"/>
      <c r="E338" s="1186">
        <v>90</v>
      </c>
      <c r="F338" s="1186">
        <v>90</v>
      </c>
    </row>
    <row r="339" spans="2:6" ht="12.75" customHeight="1">
      <c r="B339" s="1187" t="s">
        <v>1763</v>
      </c>
      <c r="D339" s="1186"/>
      <c r="E339" s="1186">
        <v>28</v>
      </c>
      <c r="F339" s="1186">
        <v>28</v>
      </c>
    </row>
    <row r="340" spans="2:6" ht="12.75" customHeight="1">
      <c r="B340" s="1187" t="s">
        <v>1764</v>
      </c>
      <c r="D340" s="1186"/>
      <c r="E340" s="1186"/>
      <c r="F340" s="1186"/>
    </row>
    <row r="341" spans="2:6" ht="12.75" customHeight="1">
      <c r="B341" s="1187"/>
      <c r="C341" s="1187" t="s">
        <v>817</v>
      </c>
      <c r="D341" s="1186">
        <v>111</v>
      </c>
      <c r="E341" s="1186"/>
      <c r="F341" s="1186">
        <v>111</v>
      </c>
    </row>
    <row r="342" spans="2:6" ht="12.75" customHeight="1">
      <c r="B342" s="1187"/>
      <c r="C342" s="1187" t="s">
        <v>912</v>
      </c>
      <c r="D342" s="1186">
        <v>40</v>
      </c>
      <c r="E342" s="1186"/>
      <c r="F342" s="1186">
        <v>40</v>
      </c>
    </row>
    <row r="343" spans="2:6" ht="6" customHeight="1">
      <c r="B343" s="1172"/>
      <c r="C343" s="1189"/>
      <c r="D343" s="1188"/>
      <c r="E343" s="1188"/>
      <c r="F343" s="1188"/>
    </row>
    <row r="344" spans="1:6" ht="14.25" customHeight="1">
      <c r="A344" s="1194"/>
      <c r="B344" s="1204" t="s">
        <v>913</v>
      </c>
      <c r="C344" s="1205"/>
      <c r="D344" s="1193">
        <v>151</v>
      </c>
      <c r="E344" s="1193">
        <v>118</v>
      </c>
      <c r="F344" s="1193">
        <f>SUM(F337:F342)</f>
        <v>269</v>
      </c>
    </row>
    <row r="345" spans="1:6" ht="6" customHeight="1">
      <c r="A345" s="1194"/>
      <c r="B345" s="1194"/>
      <c r="C345" s="1185"/>
      <c r="D345" s="1197"/>
      <c r="E345" s="1197"/>
      <c r="F345" s="1197"/>
    </row>
    <row r="346" spans="1:6" ht="12.75" customHeight="1">
      <c r="A346" s="1209">
        <v>10</v>
      </c>
      <c r="B346" s="1185" t="s">
        <v>914</v>
      </c>
      <c r="C346" s="1194"/>
      <c r="D346" s="1197"/>
      <c r="E346" s="1197"/>
      <c r="F346" s="1197"/>
    </row>
    <row r="347" spans="2:6" ht="12.75" customHeight="1">
      <c r="B347" s="1187" t="s">
        <v>1762</v>
      </c>
      <c r="D347" s="1186"/>
      <c r="E347" s="1186"/>
      <c r="F347" s="1186"/>
    </row>
    <row r="348" spans="2:6" ht="12.75" customHeight="1">
      <c r="B348" s="1187"/>
      <c r="C348" s="1187" t="s">
        <v>868</v>
      </c>
      <c r="D348" s="1186"/>
      <c r="E348" s="1186">
        <v>63</v>
      </c>
      <c r="F348" s="1186">
        <v>63</v>
      </c>
    </row>
    <row r="349" spans="2:6" ht="12.75" customHeight="1">
      <c r="B349" s="1187" t="s">
        <v>1763</v>
      </c>
      <c r="D349" s="1186"/>
      <c r="E349" s="1186">
        <v>20</v>
      </c>
      <c r="F349" s="1186">
        <v>20</v>
      </c>
    </row>
    <row r="350" spans="2:6" ht="12.75" customHeight="1">
      <c r="B350" s="1187" t="s">
        <v>1764</v>
      </c>
      <c r="D350" s="1186"/>
      <c r="E350" s="1186"/>
      <c r="F350" s="1186"/>
    </row>
    <row r="351" spans="2:6" ht="12.75" customHeight="1">
      <c r="B351" s="1187"/>
      <c r="C351" s="1187" t="s">
        <v>817</v>
      </c>
      <c r="D351" s="1186">
        <v>210</v>
      </c>
      <c r="E351" s="1186"/>
      <c r="F351" s="1186">
        <v>210</v>
      </c>
    </row>
    <row r="352" spans="2:6" ht="12.75" customHeight="1">
      <c r="B352" s="1187"/>
      <c r="C352" s="1187" t="s">
        <v>905</v>
      </c>
      <c r="D352" s="1186">
        <v>227</v>
      </c>
      <c r="E352" s="1186"/>
      <c r="F352" s="1186">
        <v>227</v>
      </c>
    </row>
    <row r="353" spans="2:6" ht="6.75" customHeight="1">
      <c r="B353" s="1172"/>
      <c r="C353" s="1189"/>
      <c r="D353" s="1188"/>
      <c r="E353" s="1188"/>
      <c r="F353" s="1188"/>
    </row>
    <row r="354" spans="1:6" ht="14.25" customHeight="1">
      <c r="A354" s="1194"/>
      <c r="B354" s="1204" t="s">
        <v>915</v>
      </c>
      <c r="C354" s="1205"/>
      <c r="D354" s="1193">
        <f>SUM(D347:D352)</f>
        <v>437</v>
      </c>
      <c r="E354" s="1193">
        <f>SUM(E347:E352)</f>
        <v>83</v>
      </c>
      <c r="F354" s="1193">
        <f>SUM(F347:F352)</f>
        <v>520</v>
      </c>
    </row>
    <row r="355" spans="1:6" ht="7.5" customHeight="1">
      <c r="A355" s="1194"/>
      <c r="B355" s="1194"/>
      <c r="C355" s="1185"/>
      <c r="D355" s="1197"/>
      <c r="E355" s="1197"/>
      <c r="F355" s="1197"/>
    </row>
    <row r="356" spans="1:6" ht="14.25" customHeight="1">
      <c r="A356" s="1209">
        <v>11</v>
      </c>
      <c r="B356" s="1185" t="s">
        <v>1721</v>
      </c>
      <c r="C356" s="1194"/>
      <c r="D356" s="1197"/>
      <c r="E356" s="1197"/>
      <c r="F356" s="1197"/>
    </row>
    <row r="357" spans="2:6" ht="14.25" customHeight="1">
      <c r="B357" s="1187" t="s">
        <v>1762</v>
      </c>
      <c r="D357" s="1186"/>
      <c r="E357" s="1186"/>
      <c r="F357" s="1186"/>
    </row>
    <row r="358" spans="2:6" ht="14.25" customHeight="1">
      <c r="B358" s="1187"/>
      <c r="C358" s="1187" t="s">
        <v>888</v>
      </c>
      <c r="D358" s="1186">
        <v>456</v>
      </c>
      <c r="E358" s="1186"/>
      <c r="F358" s="1186">
        <v>456</v>
      </c>
    </row>
    <row r="359" spans="2:6" ht="14.25" customHeight="1">
      <c r="B359" s="1187"/>
      <c r="C359" s="1187" t="s">
        <v>1756</v>
      </c>
      <c r="D359" s="1186">
        <v>131</v>
      </c>
      <c r="E359" s="1186"/>
      <c r="F359" s="1186">
        <v>131</v>
      </c>
    </row>
    <row r="360" spans="2:6" ht="14.25" customHeight="1">
      <c r="B360" s="1187" t="s">
        <v>1763</v>
      </c>
      <c r="D360" s="1186">
        <v>146</v>
      </c>
      <c r="E360" s="1186"/>
      <c r="F360" s="1186">
        <v>146</v>
      </c>
    </row>
    <row r="361" spans="2:6" ht="14.25" customHeight="1">
      <c r="B361" s="1187" t="s">
        <v>1764</v>
      </c>
      <c r="D361" s="1186"/>
      <c r="E361" s="1186"/>
      <c r="F361" s="1186"/>
    </row>
    <row r="362" spans="2:6" ht="14.25" customHeight="1">
      <c r="B362" s="1187"/>
      <c r="C362" s="1187" t="s">
        <v>817</v>
      </c>
      <c r="D362" s="1186">
        <v>80</v>
      </c>
      <c r="E362" s="1186"/>
      <c r="F362" s="1186">
        <v>80</v>
      </c>
    </row>
    <row r="363" spans="2:6" ht="6.75" customHeight="1">
      <c r="B363" s="1172"/>
      <c r="C363" s="1189"/>
      <c r="D363" s="1188"/>
      <c r="E363" s="1188"/>
      <c r="F363" s="1188"/>
    </row>
    <row r="364" spans="1:6" ht="12.75" customHeight="1">
      <c r="A364" s="1194"/>
      <c r="B364" s="1204" t="s">
        <v>916</v>
      </c>
      <c r="C364" s="1205"/>
      <c r="D364" s="1193">
        <f>SUM(D356:D362)</f>
        <v>813</v>
      </c>
      <c r="E364" s="1206"/>
      <c r="F364" s="1193">
        <f>SUM(F356:F362)</f>
        <v>813</v>
      </c>
    </row>
    <row r="365" spans="1:6" ht="6" customHeight="1">
      <c r="A365" s="1194"/>
      <c r="B365" s="1194"/>
      <c r="C365" s="1185"/>
      <c r="D365" s="1197"/>
      <c r="E365" s="1197"/>
      <c r="F365" s="1197"/>
    </row>
    <row r="366" spans="1:6" ht="15" customHeight="1">
      <c r="A366" s="1209">
        <v>12</v>
      </c>
      <c r="B366" s="1185" t="s">
        <v>1809</v>
      </c>
      <c r="C366" s="1194"/>
      <c r="D366" s="1197"/>
      <c r="E366" s="1197"/>
      <c r="F366" s="1197"/>
    </row>
    <row r="367" spans="2:6" ht="15" customHeight="1">
      <c r="B367" s="1187" t="s">
        <v>1762</v>
      </c>
      <c r="D367" s="1197"/>
      <c r="E367" s="1197"/>
      <c r="F367" s="1197"/>
    </row>
    <row r="368" spans="2:6" ht="15" customHeight="1">
      <c r="B368" s="1187"/>
      <c r="C368" s="1187" t="s">
        <v>1756</v>
      </c>
      <c r="D368" s="1197">
        <v>131</v>
      </c>
      <c r="E368" s="1197"/>
      <c r="F368" s="1186">
        <v>131</v>
      </c>
    </row>
    <row r="369" spans="2:6" ht="15" customHeight="1">
      <c r="B369" s="1187"/>
      <c r="C369" s="1187" t="s">
        <v>868</v>
      </c>
      <c r="D369" s="1197"/>
      <c r="E369" s="1197">
        <v>380</v>
      </c>
      <c r="F369" s="1186">
        <v>380</v>
      </c>
    </row>
    <row r="370" spans="2:6" ht="15" customHeight="1">
      <c r="B370" s="1187" t="s">
        <v>1763</v>
      </c>
      <c r="D370" s="1197"/>
      <c r="E370" s="1197">
        <v>123</v>
      </c>
      <c r="F370" s="1186">
        <v>123</v>
      </c>
    </row>
    <row r="371" spans="2:6" ht="15" customHeight="1">
      <c r="B371" s="1187" t="s">
        <v>1764</v>
      </c>
      <c r="D371" s="1197"/>
      <c r="E371" s="1197"/>
      <c r="F371" s="1186"/>
    </row>
    <row r="372" spans="2:6" ht="15" customHeight="1">
      <c r="B372" s="1187"/>
      <c r="C372" s="1187" t="s">
        <v>817</v>
      </c>
      <c r="D372" s="1197">
        <v>229</v>
      </c>
      <c r="E372" s="1197"/>
      <c r="F372" s="1186">
        <v>229</v>
      </c>
    </row>
    <row r="373" spans="2:6" ht="15" customHeight="1">
      <c r="B373" s="1187"/>
      <c r="C373" s="1187" t="s">
        <v>899</v>
      </c>
      <c r="D373" s="1197">
        <v>943</v>
      </c>
      <c r="E373" s="1197"/>
      <c r="F373" s="1186">
        <v>943</v>
      </c>
    </row>
    <row r="374" spans="2:6" ht="3.75" customHeight="1">
      <c r="B374" s="1187"/>
      <c r="C374" s="1187"/>
      <c r="D374" s="1197"/>
      <c r="E374" s="1197"/>
      <c r="F374" s="1197"/>
    </row>
    <row r="375" spans="2:6" ht="12" customHeight="1">
      <c r="B375" s="1204" t="s">
        <v>917</v>
      </c>
      <c r="C375" s="1205"/>
      <c r="D375" s="1193">
        <f>SUM(D367:D373)</f>
        <v>1303</v>
      </c>
      <c r="E375" s="1193">
        <f>SUM(E367:E373)</f>
        <v>503</v>
      </c>
      <c r="F375" s="1193">
        <f>SUM(F367:F373)</f>
        <v>1806</v>
      </c>
    </row>
    <row r="376" spans="2:6" ht="15" customHeight="1">
      <c r="B376" s="1142"/>
      <c r="C376" s="1142"/>
      <c r="D376" s="1197"/>
      <c r="E376" s="1197"/>
      <c r="F376" s="1197"/>
    </row>
    <row r="377" spans="1:6" ht="15" customHeight="1">
      <c r="A377" s="1209">
        <v>13</v>
      </c>
      <c r="B377" s="1185" t="s">
        <v>1810</v>
      </c>
      <c r="C377" s="1194"/>
      <c r="D377" s="1197"/>
      <c r="E377" s="1197"/>
      <c r="F377" s="1197"/>
    </row>
    <row r="378" spans="2:6" ht="15" customHeight="1">
      <c r="B378" s="1187" t="s">
        <v>1764</v>
      </c>
      <c r="D378" s="1197"/>
      <c r="E378" s="1197"/>
      <c r="F378" s="1186"/>
    </row>
    <row r="379" spans="2:6" ht="14.25" customHeight="1">
      <c r="B379" s="1187"/>
      <c r="C379" s="1187" t="s">
        <v>817</v>
      </c>
      <c r="D379" s="1197">
        <v>55</v>
      </c>
      <c r="E379" s="1197"/>
      <c r="F379" s="1186">
        <v>55</v>
      </c>
    </row>
    <row r="380" spans="2:6" ht="14.25" customHeight="1">
      <c r="B380" s="1187"/>
      <c r="C380" s="1187"/>
      <c r="D380" s="1197"/>
      <c r="E380" s="1197"/>
      <c r="F380" s="1197"/>
    </row>
    <row r="381" spans="2:6" ht="14.25" customHeight="1">
      <c r="B381" s="1204" t="s">
        <v>918</v>
      </c>
      <c r="C381" s="1205"/>
      <c r="D381" s="1193">
        <f>SUM(D377:D379)</f>
        <v>55</v>
      </c>
      <c r="E381" s="1206"/>
      <c r="F381" s="1193">
        <f>SUM(F377:F379)</f>
        <v>55</v>
      </c>
    </row>
    <row r="382" spans="1:6" ht="14.25" customHeight="1">
      <c r="A382" s="1194"/>
      <c r="B382" s="1194"/>
      <c r="C382" s="1185"/>
      <c r="D382" s="1197"/>
      <c r="E382" s="1197"/>
      <c r="F382" s="1197"/>
    </row>
    <row r="383" spans="1:6" ht="14.25" customHeight="1">
      <c r="A383" s="1209">
        <v>14</v>
      </c>
      <c r="B383" s="1185" t="s">
        <v>1855</v>
      </c>
      <c r="C383" s="1194"/>
      <c r="D383" s="1197"/>
      <c r="E383" s="1197"/>
      <c r="F383" s="1197"/>
    </row>
    <row r="384" spans="2:6" ht="14.25" customHeight="1">
      <c r="B384" s="1187" t="s">
        <v>1762</v>
      </c>
      <c r="D384" s="1186"/>
      <c r="E384" s="1186"/>
      <c r="F384" s="1186"/>
    </row>
    <row r="385" spans="2:6" ht="14.25" customHeight="1">
      <c r="B385" s="1187"/>
      <c r="C385" s="1187" t="s">
        <v>1756</v>
      </c>
      <c r="D385" s="1186">
        <v>71</v>
      </c>
      <c r="E385" s="1186"/>
      <c r="F385" s="1186">
        <v>71</v>
      </c>
    </row>
    <row r="386" spans="2:6" ht="14.25" customHeight="1">
      <c r="B386" s="1187"/>
      <c r="C386" s="1187" t="s">
        <v>904</v>
      </c>
      <c r="D386" s="1186">
        <v>80</v>
      </c>
      <c r="E386" s="1186"/>
      <c r="F386" s="1186">
        <v>80</v>
      </c>
    </row>
    <row r="387" spans="2:6" ht="14.25" customHeight="1">
      <c r="B387" s="1187"/>
      <c r="C387" s="1187" t="s">
        <v>868</v>
      </c>
      <c r="D387" s="1186"/>
      <c r="E387" s="1186">
        <v>112</v>
      </c>
      <c r="F387" s="1186">
        <v>112</v>
      </c>
    </row>
    <row r="388" spans="2:6" ht="14.25" customHeight="1">
      <c r="B388" s="1187" t="s">
        <v>1763</v>
      </c>
      <c r="D388" s="1186">
        <v>26</v>
      </c>
      <c r="E388" s="1186">
        <v>36</v>
      </c>
      <c r="F388" s="1186">
        <v>62</v>
      </c>
    </row>
    <row r="389" spans="2:6" ht="14.25" customHeight="1">
      <c r="B389" s="1187" t="s">
        <v>1764</v>
      </c>
      <c r="D389" s="1186"/>
      <c r="E389" s="1186"/>
      <c r="F389" s="1186"/>
    </row>
    <row r="390" spans="2:6" ht="14.25" customHeight="1">
      <c r="B390" s="1187"/>
      <c r="C390" s="1187" t="s">
        <v>817</v>
      </c>
      <c r="D390" s="1186">
        <v>194</v>
      </c>
      <c r="E390" s="1186"/>
      <c r="F390" s="1186">
        <v>194</v>
      </c>
    </row>
    <row r="391" spans="2:6" ht="14.25" customHeight="1">
      <c r="B391" s="1187"/>
      <c r="C391" s="1187" t="s">
        <v>905</v>
      </c>
      <c r="D391" s="1186">
        <v>355</v>
      </c>
      <c r="E391" s="1186"/>
      <c r="F391" s="1186">
        <v>355</v>
      </c>
    </row>
    <row r="392" spans="2:6" ht="12.75" customHeight="1">
      <c r="B392" s="1172"/>
      <c r="C392" s="1189"/>
      <c r="D392" s="1188"/>
      <c r="E392" s="1188"/>
      <c r="F392" s="1188"/>
    </row>
    <row r="393" spans="1:6" ht="14.25" customHeight="1">
      <c r="A393" s="1194"/>
      <c r="B393" s="1204" t="s">
        <v>919</v>
      </c>
      <c r="C393" s="1205"/>
      <c r="D393" s="1193">
        <f>SUM(D384:D391)</f>
        <v>726</v>
      </c>
      <c r="E393" s="1193">
        <f>SUM(E384:E391)</f>
        <v>148</v>
      </c>
      <c r="F393" s="1193">
        <f>SUM(F384:F391)</f>
        <v>874</v>
      </c>
    </row>
    <row r="394" spans="1:6" ht="14.25" customHeight="1">
      <c r="A394" s="1194"/>
      <c r="B394" s="1194"/>
      <c r="C394" s="1185"/>
      <c r="D394" s="1197"/>
      <c r="E394" s="1197"/>
      <c r="F394" s="1197"/>
    </row>
    <row r="395" spans="1:6" ht="14.25" customHeight="1">
      <c r="A395" s="1209">
        <v>15</v>
      </c>
      <c r="B395" s="1185" t="s">
        <v>920</v>
      </c>
      <c r="C395" s="1194"/>
      <c r="D395" s="1197"/>
      <c r="E395" s="1197"/>
      <c r="F395" s="1197"/>
    </row>
    <row r="396" spans="2:6" ht="14.25" customHeight="1">
      <c r="B396" s="1187" t="s">
        <v>1762</v>
      </c>
      <c r="D396" s="1186"/>
      <c r="E396" s="1186"/>
      <c r="F396" s="1186"/>
    </row>
    <row r="397" spans="2:6" ht="14.25" customHeight="1">
      <c r="B397" s="1187"/>
      <c r="C397" s="1187" t="s">
        <v>1756</v>
      </c>
      <c r="D397" s="1186">
        <v>141</v>
      </c>
      <c r="E397" s="1186"/>
      <c r="F397" s="1186">
        <v>141</v>
      </c>
    </row>
    <row r="398" spans="2:6" ht="12.75" customHeight="1">
      <c r="B398" s="1187"/>
      <c r="C398" s="1187" t="s">
        <v>904</v>
      </c>
      <c r="D398" s="1186">
        <v>85</v>
      </c>
      <c r="E398" s="1186"/>
      <c r="F398" s="1186">
        <v>85</v>
      </c>
    </row>
    <row r="399" spans="2:6" ht="12.75" customHeight="1">
      <c r="B399" s="1187"/>
      <c r="C399" s="1187" t="s">
        <v>868</v>
      </c>
      <c r="D399" s="1186"/>
      <c r="E399" s="1186">
        <v>526</v>
      </c>
      <c r="F399" s="1186">
        <v>526</v>
      </c>
    </row>
    <row r="400" spans="2:6" ht="12.75" customHeight="1">
      <c r="B400" s="1187"/>
      <c r="C400" s="1187" t="s">
        <v>921</v>
      </c>
      <c r="D400" s="1186">
        <v>14</v>
      </c>
      <c r="E400" s="1186"/>
      <c r="F400" s="1186">
        <v>14</v>
      </c>
    </row>
    <row r="401" spans="2:6" ht="12.75" customHeight="1">
      <c r="B401" s="1187" t="s">
        <v>1763</v>
      </c>
      <c r="D401" s="1186">
        <v>27</v>
      </c>
      <c r="E401" s="1186">
        <v>169</v>
      </c>
      <c r="F401" s="1186">
        <v>196</v>
      </c>
    </row>
    <row r="402" spans="2:6" ht="12.75" customHeight="1">
      <c r="B402" s="1187" t="s">
        <v>1764</v>
      </c>
      <c r="D402" s="1186"/>
      <c r="E402" s="1186"/>
      <c r="F402" s="1186"/>
    </row>
    <row r="403" spans="2:6" ht="12.75" customHeight="1">
      <c r="B403" s="1187"/>
      <c r="C403" s="1187" t="s">
        <v>817</v>
      </c>
      <c r="D403" s="1186">
        <v>170</v>
      </c>
      <c r="E403" s="1186"/>
      <c r="F403" s="1186">
        <v>170</v>
      </c>
    </row>
    <row r="404" spans="2:6" ht="12.75" customHeight="1">
      <c r="B404" s="1187"/>
      <c r="C404" s="1187" t="s">
        <v>905</v>
      </c>
      <c r="D404" s="1186">
        <v>1151</v>
      </c>
      <c r="E404" s="1186"/>
      <c r="F404" s="1186">
        <v>1151</v>
      </c>
    </row>
    <row r="405" spans="2:6" ht="12.75" customHeight="1">
      <c r="B405" s="1172"/>
      <c r="C405" s="1172" t="s">
        <v>922</v>
      </c>
      <c r="D405" s="1188">
        <v>65</v>
      </c>
      <c r="E405" s="1188"/>
      <c r="F405" s="1186">
        <v>65</v>
      </c>
    </row>
    <row r="406" spans="2:6" ht="12.75" customHeight="1">
      <c r="B406" s="1172"/>
      <c r="C406" s="1172"/>
      <c r="D406" s="1188"/>
      <c r="E406" s="1188"/>
      <c r="F406" s="1188"/>
    </row>
    <row r="407" spans="1:6" ht="12.75" customHeight="1">
      <c r="A407" s="1194"/>
      <c r="B407" s="1204" t="s">
        <v>923</v>
      </c>
      <c r="C407" s="1205"/>
      <c r="D407" s="1193">
        <f>SUM(D397:D405)</f>
        <v>1653</v>
      </c>
      <c r="E407" s="1193">
        <f>SUM(E397:E405)</f>
        <v>695</v>
      </c>
      <c r="F407" s="1193">
        <f>SUM(F397:F405)</f>
        <v>2348</v>
      </c>
    </row>
    <row r="408" spans="1:6" ht="13.5" customHeight="1">
      <c r="A408" s="1209"/>
      <c r="B408" s="1194"/>
      <c r="C408" s="1185"/>
      <c r="D408" s="1197"/>
      <c r="E408" s="1197"/>
      <c r="F408" s="1197"/>
    </row>
    <row r="409" spans="1:6" ht="13.5" customHeight="1">
      <c r="A409" s="1209">
        <v>16</v>
      </c>
      <c r="B409" s="1185" t="s">
        <v>924</v>
      </c>
      <c r="C409" s="1194"/>
      <c r="D409" s="1197"/>
      <c r="E409" s="1197"/>
      <c r="F409" s="1197"/>
    </row>
    <row r="410" spans="1:6" ht="13.5" customHeight="1">
      <c r="A410" s="1210"/>
      <c r="B410" s="1187" t="s">
        <v>1762</v>
      </c>
      <c r="D410" s="1186"/>
      <c r="E410" s="1186"/>
      <c r="F410" s="1186"/>
    </row>
    <row r="411" spans="1:6" ht="13.5" customHeight="1">
      <c r="A411" s="1210"/>
      <c r="B411" s="1187"/>
      <c r="C411" s="1187" t="s">
        <v>868</v>
      </c>
      <c r="D411" s="1186"/>
      <c r="E411" s="1186">
        <v>150</v>
      </c>
      <c r="F411" s="1186">
        <v>150</v>
      </c>
    </row>
    <row r="412" spans="1:6" ht="13.5" customHeight="1">
      <c r="A412" s="1210"/>
      <c r="B412" s="1187" t="s">
        <v>1763</v>
      </c>
      <c r="D412" s="1186"/>
      <c r="E412" s="1186">
        <v>48</v>
      </c>
      <c r="F412" s="1186">
        <v>48</v>
      </c>
    </row>
    <row r="413" spans="1:6" ht="13.5" customHeight="1">
      <c r="A413" s="1210"/>
      <c r="B413" s="1187" t="s">
        <v>1764</v>
      </c>
      <c r="D413" s="1186"/>
      <c r="E413" s="1186"/>
      <c r="F413" s="1186"/>
    </row>
    <row r="414" spans="1:6" ht="13.5" customHeight="1">
      <c r="A414" s="1210"/>
      <c r="B414" s="1187"/>
      <c r="C414" s="1128" t="s">
        <v>817</v>
      </c>
      <c r="D414" s="1186">
        <v>1</v>
      </c>
      <c r="E414" s="1186"/>
      <c r="F414" s="1186">
        <v>1</v>
      </c>
    </row>
    <row r="415" spans="1:6" ht="13.5" customHeight="1">
      <c r="A415" s="1210"/>
      <c r="B415" s="1187"/>
      <c r="C415" s="1128" t="s">
        <v>899</v>
      </c>
      <c r="D415" s="1186">
        <v>147</v>
      </c>
      <c r="E415" s="1186"/>
      <c r="F415" s="1186">
        <v>147</v>
      </c>
    </row>
    <row r="416" spans="1:6" ht="13.5" customHeight="1">
      <c r="A416" s="1194"/>
      <c r="B416" s="1172"/>
      <c r="C416" s="1189"/>
      <c r="D416" s="1188"/>
      <c r="E416" s="1188"/>
      <c r="F416" s="1188"/>
    </row>
    <row r="417" spans="1:6" ht="13.5" customHeight="1">
      <c r="A417" s="1194"/>
      <c r="B417" s="1204" t="s">
        <v>925</v>
      </c>
      <c r="C417" s="1205"/>
      <c r="D417" s="1193">
        <f>SUM(D411:D415)</f>
        <v>148</v>
      </c>
      <c r="E417" s="1193">
        <f>SUM(E411:E415)</f>
        <v>198</v>
      </c>
      <c r="F417" s="1193">
        <f>SUM(F411:F415)</f>
        <v>346</v>
      </c>
    </row>
    <row r="418" spans="1:6" ht="15.75" customHeight="1">
      <c r="A418" s="1194"/>
      <c r="B418" s="1194"/>
      <c r="C418" s="1185"/>
      <c r="D418" s="1197"/>
      <c r="E418" s="1197"/>
      <c r="F418" s="1197"/>
    </row>
    <row r="419" spans="1:6" ht="15.75" customHeight="1">
      <c r="A419" s="1209">
        <v>17</v>
      </c>
      <c r="B419" s="1185" t="s">
        <v>1812</v>
      </c>
      <c r="C419" s="1194"/>
      <c r="D419" s="1197"/>
      <c r="E419" s="1197"/>
      <c r="F419" s="1197"/>
    </row>
    <row r="420" spans="1:6" ht="15.75" customHeight="1">
      <c r="A420" s="1194"/>
      <c r="B420" s="1187" t="s">
        <v>1762</v>
      </c>
      <c r="D420" s="1186"/>
      <c r="E420" s="1186"/>
      <c r="F420" s="1186"/>
    </row>
    <row r="421" spans="1:6" ht="15.75" customHeight="1">
      <c r="A421" s="1194"/>
      <c r="B421" s="1187"/>
      <c r="C421" s="1187" t="s">
        <v>888</v>
      </c>
      <c r="D421" s="1186">
        <v>274</v>
      </c>
      <c r="E421" s="1186"/>
      <c r="F421" s="1186">
        <v>274</v>
      </c>
    </row>
    <row r="422" spans="1:6" ht="15.75" customHeight="1">
      <c r="A422" s="1194"/>
      <c r="B422" s="1187" t="s">
        <v>1763</v>
      </c>
      <c r="D422" s="1186">
        <v>88</v>
      </c>
      <c r="E422" s="1186"/>
      <c r="F422" s="1186">
        <v>88</v>
      </c>
    </row>
    <row r="423" spans="1:6" ht="15.75" customHeight="1">
      <c r="A423" s="1194"/>
      <c r="B423" s="1187" t="s">
        <v>1764</v>
      </c>
      <c r="D423" s="1186"/>
      <c r="E423" s="1186"/>
      <c r="F423" s="1186"/>
    </row>
    <row r="424" spans="1:6" ht="15.75" customHeight="1">
      <c r="A424" s="1194"/>
      <c r="B424" s="1187"/>
      <c r="C424" s="1187" t="s">
        <v>817</v>
      </c>
      <c r="D424" s="1186">
        <v>119</v>
      </c>
      <c r="E424" s="1186"/>
      <c r="F424" s="1186">
        <v>119</v>
      </c>
    </row>
    <row r="425" spans="1:6" ht="13.5" customHeight="1">
      <c r="A425" s="1194"/>
      <c r="B425" s="1187"/>
      <c r="C425" s="1208"/>
      <c r="D425" s="1186"/>
      <c r="E425" s="1186"/>
      <c r="F425" s="1186"/>
    </row>
    <row r="426" spans="1:6" ht="15" customHeight="1">
      <c r="A426" s="1194"/>
      <c r="B426" s="1204" t="s">
        <v>926</v>
      </c>
      <c r="C426" s="1205"/>
      <c r="D426" s="1193">
        <f>SUM(D420:D424)</f>
        <v>481</v>
      </c>
      <c r="E426" s="1193">
        <f>SUM(E420:E424)</f>
        <v>0</v>
      </c>
      <c r="F426" s="1193">
        <f>SUM(F420:F424)</f>
        <v>481</v>
      </c>
    </row>
    <row r="427" spans="1:6" ht="16.5" customHeight="1">
      <c r="A427" s="1194"/>
      <c r="B427" s="1194"/>
      <c r="C427" s="1185"/>
      <c r="D427" s="1197"/>
      <c r="E427" s="1197"/>
      <c r="F427" s="1197"/>
    </row>
    <row r="428" spans="1:6" ht="16.5" customHeight="1">
      <c r="A428" s="1209">
        <v>18</v>
      </c>
      <c r="B428" s="1185" t="s">
        <v>381</v>
      </c>
      <c r="C428" s="1194"/>
      <c r="D428" s="1197"/>
      <c r="E428" s="1197"/>
      <c r="F428" s="1197"/>
    </row>
    <row r="429" spans="1:6" ht="16.5" customHeight="1">
      <c r="A429" s="1194"/>
      <c r="B429" s="1187" t="s">
        <v>1762</v>
      </c>
      <c r="D429" s="1186"/>
      <c r="E429" s="1186"/>
      <c r="F429" s="1186"/>
    </row>
    <row r="430" spans="1:6" ht="16.5" customHeight="1">
      <c r="A430" s="1194"/>
      <c r="B430" s="1187"/>
      <c r="C430" s="1187" t="s">
        <v>1756</v>
      </c>
      <c r="D430" s="1186">
        <v>103</v>
      </c>
      <c r="E430" s="1186"/>
      <c r="F430" s="1186">
        <v>103</v>
      </c>
    </row>
    <row r="431" spans="1:6" ht="16.5" customHeight="1">
      <c r="A431" s="1194"/>
      <c r="B431" s="1187"/>
      <c r="C431" s="1187" t="s">
        <v>868</v>
      </c>
      <c r="D431" s="1186"/>
      <c r="E431" s="1186">
        <v>895</v>
      </c>
      <c r="F431" s="1186">
        <v>895</v>
      </c>
    </row>
    <row r="432" spans="1:6" ht="16.5" customHeight="1">
      <c r="A432" s="1194"/>
      <c r="B432" s="1187" t="s">
        <v>1763</v>
      </c>
      <c r="D432" s="1186"/>
      <c r="E432" s="1186">
        <v>286</v>
      </c>
      <c r="F432" s="1186">
        <v>286</v>
      </c>
    </row>
    <row r="433" spans="1:6" ht="6" customHeight="1">
      <c r="A433" s="1194"/>
      <c r="B433" s="1172"/>
      <c r="C433" s="1189"/>
      <c r="D433" s="1188"/>
      <c r="E433" s="1188"/>
      <c r="F433" s="1188"/>
    </row>
    <row r="434" spans="1:6" ht="15" customHeight="1">
      <c r="A434" s="1194"/>
      <c r="B434" s="1204" t="s">
        <v>927</v>
      </c>
      <c r="C434" s="1205"/>
      <c r="D434" s="1193">
        <f>SUM(D429:D432)</f>
        <v>103</v>
      </c>
      <c r="E434" s="1193">
        <f>SUM(E429:E432)</f>
        <v>1181</v>
      </c>
      <c r="F434" s="1193">
        <f>SUM(F429:F432)</f>
        <v>1284</v>
      </c>
    </row>
    <row r="435" spans="1:6" ht="15" customHeight="1">
      <c r="A435" s="1194"/>
      <c r="B435" s="1142"/>
      <c r="C435" s="1142"/>
      <c r="D435" s="1197"/>
      <c r="E435" s="1197"/>
      <c r="F435" s="1197"/>
    </row>
    <row r="436" spans="1:6" ht="16.5" customHeight="1">
      <c r="A436" s="1209">
        <v>19</v>
      </c>
      <c r="B436" s="1185" t="s">
        <v>382</v>
      </c>
      <c r="C436" s="1194"/>
      <c r="D436" s="1197"/>
      <c r="E436" s="1197"/>
      <c r="F436" s="1197"/>
    </row>
    <row r="437" spans="1:6" ht="16.5" customHeight="1">
      <c r="A437" s="1194"/>
      <c r="B437" s="1187" t="s">
        <v>1762</v>
      </c>
      <c r="D437" s="1186"/>
      <c r="E437" s="1186"/>
      <c r="F437" s="1186"/>
    </row>
    <row r="438" spans="1:6" ht="16.5" customHeight="1">
      <c r="A438" s="1194"/>
      <c r="B438" s="1187"/>
      <c r="C438" s="1128" t="s">
        <v>928</v>
      </c>
      <c r="D438" s="1186">
        <v>243</v>
      </c>
      <c r="E438" s="1186"/>
      <c r="F438" s="1186">
        <v>243</v>
      </c>
    </row>
    <row r="439" spans="1:6" ht="16.5" customHeight="1">
      <c r="A439" s="1194"/>
      <c r="B439" s="1187"/>
      <c r="C439" s="1187" t="s">
        <v>929</v>
      </c>
      <c r="D439" s="1186">
        <v>620</v>
      </c>
      <c r="E439" s="1186"/>
      <c r="F439" s="1186">
        <v>620</v>
      </c>
    </row>
    <row r="440" spans="1:6" ht="16.5" customHeight="1">
      <c r="A440" s="1194"/>
      <c r="B440" s="1187" t="s">
        <v>1763</v>
      </c>
      <c r="D440" s="1186">
        <v>198</v>
      </c>
      <c r="E440" s="1186"/>
      <c r="F440" s="1186">
        <v>198</v>
      </c>
    </row>
    <row r="441" spans="1:6" ht="16.5" customHeight="1">
      <c r="A441" s="1194"/>
      <c r="B441" s="1187" t="s">
        <v>1764</v>
      </c>
      <c r="D441" s="1186"/>
      <c r="E441" s="1186"/>
      <c r="F441" s="1186"/>
    </row>
    <row r="442" spans="1:6" ht="16.5" customHeight="1">
      <c r="A442" s="1194"/>
      <c r="B442" s="1187"/>
      <c r="C442" s="1128" t="s">
        <v>817</v>
      </c>
      <c r="D442" s="1186">
        <v>2069</v>
      </c>
      <c r="E442" s="1186"/>
      <c r="F442" s="1186">
        <v>2069</v>
      </c>
    </row>
    <row r="443" spans="1:6" ht="7.5" customHeight="1">
      <c r="A443" s="1194"/>
      <c r="B443" s="1172"/>
      <c r="C443" s="1189"/>
      <c r="D443" s="1188"/>
      <c r="E443" s="1188"/>
      <c r="F443" s="1188"/>
    </row>
    <row r="444" spans="1:6" ht="15" customHeight="1">
      <c r="A444" s="1194"/>
      <c r="B444" s="1204" t="s">
        <v>930</v>
      </c>
      <c r="C444" s="1205"/>
      <c r="D444" s="1193">
        <f>SUM(D436:D443)</f>
        <v>3130</v>
      </c>
      <c r="E444" s="1193">
        <f>SUM(E436:E443)</f>
        <v>0</v>
      </c>
      <c r="F444" s="1193">
        <f>SUM(F436:F443)</f>
        <v>3130</v>
      </c>
    </row>
    <row r="445" spans="1:6" ht="15" customHeight="1">
      <c r="A445" s="1194"/>
      <c r="B445" s="1142"/>
      <c r="C445" s="1142"/>
      <c r="D445" s="1197"/>
      <c r="E445" s="1197"/>
      <c r="F445" s="1197"/>
    </row>
    <row r="446" spans="1:6" ht="16.5" customHeight="1">
      <c r="A446" s="1209">
        <v>20</v>
      </c>
      <c r="B446" s="1185" t="s">
        <v>466</v>
      </c>
      <c r="C446" s="1194"/>
      <c r="D446" s="1197"/>
      <c r="E446" s="1197"/>
      <c r="F446" s="1197"/>
    </row>
    <row r="447" spans="1:6" ht="16.5" customHeight="1">
      <c r="A447" s="1194"/>
      <c r="B447" s="1187" t="s">
        <v>1764</v>
      </c>
      <c r="D447" s="1186"/>
      <c r="E447" s="1186"/>
      <c r="F447" s="1186"/>
    </row>
    <row r="448" spans="1:6" ht="16.5" customHeight="1">
      <c r="A448" s="1194"/>
      <c r="B448" s="1187"/>
      <c r="C448" s="1187" t="s">
        <v>817</v>
      </c>
      <c r="D448" s="1186">
        <v>1182</v>
      </c>
      <c r="E448" s="1186"/>
      <c r="F448" s="1186">
        <v>1182</v>
      </c>
    </row>
    <row r="449" spans="1:6" ht="3.75" customHeight="1">
      <c r="A449" s="1194"/>
      <c r="B449" s="1172"/>
      <c r="C449" s="1189"/>
      <c r="D449" s="1188"/>
      <c r="E449" s="1188"/>
      <c r="F449" s="1188"/>
    </row>
    <row r="450" spans="1:6" ht="15" customHeight="1">
      <c r="A450" s="1194"/>
      <c r="B450" s="1204" t="s">
        <v>931</v>
      </c>
      <c r="C450" s="1205"/>
      <c r="D450" s="1193">
        <f>SUM(D446:D449)</f>
        <v>1182</v>
      </c>
      <c r="E450" s="1193">
        <f>SUM(E446:E449)</f>
        <v>0</v>
      </c>
      <c r="F450" s="1193">
        <f>SUM(F446:F449)</f>
        <v>1182</v>
      </c>
    </row>
    <row r="451" spans="1:6" ht="4.5" customHeight="1">
      <c r="A451" s="1194"/>
      <c r="B451" s="1142"/>
      <c r="C451" s="1142"/>
      <c r="D451" s="1197"/>
      <c r="E451" s="1197"/>
      <c r="F451" s="1197"/>
    </row>
    <row r="452" spans="1:6" ht="16.5" customHeight="1">
      <c r="A452" s="1209">
        <v>21</v>
      </c>
      <c r="B452" s="1185" t="s">
        <v>1789</v>
      </c>
      <c r="C452" s="1194"/>
      <c r="D452" s="1197"/>
      <c r="E452" s="1197"/>
      <c r="F452" s="1197"/>
    </row>
    <row r="453" spans="1:6" ht="16.5" customHeight="1">
      <c r="A453" s="1194"/>
      <c r="B453" s="1187" t="s">
        <v>1764</v>
      </c>
      <c r="D453" s="1186"/>
      <c r="E453" s="1186"/>
      <c r="F453" s="1186"/>
    </row>
    <row r="454" spans="1:6" ht="16.5" customHeight="1">
      <c r="A454" s="1194"/>
      <c r="B454" s="1187"/>
      <c r="C454" s="1187" t="s">
        <v>817</v>
      </c>
      <c r="D454" s="1186">
        <v>194</v>
      </c>
      <c r="E454" s="1186"/>
      <c r="F454" s="1186">
        <v>194</v>
      </c>
    </row>
    <row r="455" spans="1:6" ht="16.5" customHeight="1">
      <c r="A455" s="1194"/>
      <c r="B455" s="1187"/>
      <c r="C455" s="1187" t="s">
        <v>905</v>
      </c>
      <c r="D455" s="1186">
        <v>1046</v>
      </c>
      <c r="E455" s="1186"/>
      <c r="F455" s="1186">
        <v>1046</v>
      </c>
    </row>
    <row r="456" spans="1:6" ht="16.5" customHeight="1">
      <c r="A456" s="1194"/>
      <c r="B456" s="1187" t="s">
        <v>1772</v>
      </c>
      <c r="C456" s="1187"/>
      <c r="D456" s="1186"/>
      <c r="E456" s="1186"/>
      <c r="F456" s="1186"/>
    </row>
    <row r="457" spans="1:6" ht="16.5" customHeight="1">
      <c r="A457" s="1194"/>
      <c r="B457" s="1187"/>
      <c r="C457" s="1187" t="s">
        <v>932</v>
      </c>
      <c r="D457" s="1186">
        <v>1294</v>
      </c>
      <c r="E457" s="1186"/>
      <c r="F457" s="1186">
        <v>1294</v>
      </c>
    </row>
    <row r="458" spans="1:6" ht="4.5" customHeight="1">
      <c r="A458" s="1194"/>
      <c r="B458" s="1142"/>
      <c r="C458" s="1142"/>
      <c r="D458" s="1197"/>
      <c r="E458" s="1197"/>
      <c r="F458" s="1197"/>
    </row>
    <row r="459" spans="1:6" ht="14.25" customHeight="1">
      <c r="A459" s="1194"/>
      <c r="B459" s="1204" t="s">
        <v>933</v>
      </c>
      <c r="C459" s="1205"/>
      <c r="D459" s="1193">
        <f>SUM(D452:D458)</f>
        <v>2534</v>
      </c>
      <c r="E459" s="1193">
        <f>SUM(E452:E458)</f>
        <v>0</v>
      </c>
      <c r="F459" s="1193">
        <f>SUM(F452:F458)</f>
        <v>2534</v>
      </c>
    </row>
    <row r="460" spans="1:6" ht="6" customHeight="1">
      <c r="A460" s="1194"/>
      <c r="B460" s="1142"/>
      <c r="C460" s="1142"/>
      <c r="D460" s="1197"/>
      <c r="E460" s="1197"/>
      <c r="F460" s="1197"/>
    </row>
    <row r="461" spans="1:6" ht="15" customHeight="1">
      <c r="A461" s="1184">
        <v>15</v>
      </c>
      <c r="B461" s="1185" t="s">
        <v>934</v>
      </c>
      <c r="C461" s="1138"/>
      <c r="D461" s="1186"/>
      <c r="E461" s="1186"/>
      <c r="F461" s="1186"/>
    </row>
    <row r="462" spans="1:6" ht="15" customHeight="1">
      <c r="A462" s="1194"/>
      <c r="B462" s="1187" t="s">
        <v>1762</v>
      </c>
      <c r="D462" s="1186"/>
      <c r="E462" s="1186"/>
      <c r="F462" s="1186"/>
    </row>
    <row r="463" spans="1:6" ht="15" customHeight="1">
      <c r="A463" s="1194"/>
      <c r="B463" s="1187"/>
      <c r="C463" s="1187" t="s">
        <v>888</v>
      </c>
      <c r="D463" s="1186">
        <v>730</v>
      </c>
      <c r="E463" s="1186"/>
      <c r="F463" s="1186">
        <v>730</v>
      </c>
    </row>
    <row r="464" spans="1:6" ht="15" customHeight="1">
      <c r="A464" s="1194"/>
      <c r="B464" s="1187"/>
      <c r="C464" s="1187" t="s">
        <v>876</v>
      </c>
      <c r="D464" s="1186">
        <v>1084</v>
      </c>
      <c r="E464" s="1186"/>
      <c r="F464" s="1186">
        <v>1084</v>
      </c>
    </row>
    <row r="465" spans="1:6" ht="15" customHeight="1">
      <c r="A465" s="1194"/>
      <c r="B465" s="1187"/>
      <c r="C465" s="1187" t="s">
        <v>904</v>
      </c>
      <c r="D465" s="1186">
        <v>192</v>
      </c>
      <c r="E465" s="1186"/>
      <c r="F465" s="1186">
        <v>192</v>
      </c>
    </row>
    <row r="466" spans="1:6" ht="15" customHeight="1">
      <c r="A466" s="1194"/>
      <c r="B466" s="1187"/>
      <c r="C466" s="1187" t="s">
        <v>921</v>
      </c>
      <c r="D466" s="1186">
        <v>14</v>
      </c>
      <c r="E466" s="1186"/>
      <c r="F466" s="1186">
        <v>14</v>
      </c>
    </row>
    <row r="467" spans="1:6" ht="15" customHeight="1">
      <c r="A467" s="1194"/>
      <c r="B467" s="1187"/>
      <c r="C467" s="1187" t="s">
        <v>868</v>
      </c>
      <c r="D467" s="1186">
        <v>620</v>
      </c>
      <c r="E467" s="1186">
        <v>2877</v>
      </c>
      <c r="F467" s="1186">
        <v>3497</v>
      </c>
    </row>
    <row r="468" spans="1:6" ht="15" customHeight="1">
      <c r="A468" s="1194"/>
      <c r="B468" s="1187" t="s">
        <v>1763</v>
      </c>
      <c r="D468" s="1197">
        <v>494</v>
      </c>
      <c r="E468" s="1197">
        <v>921</v>
      </c>
      <c r="F468" s="1186">
        <v>1415</v>
      </c>
    </row>
    <row r="469" spans="1:6" ht="15" customHeight="1">
      <c r="A469" s="1128"/>
      <c r="B469" s="1187" t="s">
        <v>1764</v>
      </c>
      <c r="D469" s="1138"/>
      <c r="E469" s="1138"/>
      <c r="F469" s="1186"/>
    </row>
    <row r="470" spans="2:6" ht="15" customHeight="1">
      <c r="B470" s="1187"/>
      <c r="C470" s="1187" t="s">
        <v>817</v>
      </c>
      <c r="D470" s="1138">
        <v>5918</v>
      </c>
      <c r="E470" s="1138"/>
      <c r="F470" s="1186">
        <v>5918</v>
      </c>
    </row>
    <row r="471" spans="2:6" ht="15" customHeight="1">
      <c r="B471" s="1187"/>
      <c r="C471" s="1187" t="s">
        <v>905</v>
      </c>
      <c r="D471" s="1138">
        <v>5064</v>
      </c>
      <c r="E471" s="1138"/>
      <c r="F471" s="1186">
        <v>5064</v>
      </c>
    </row>
    <row r="472" spans="2:6" ht="15" customHeight="1">
      <c r="B472" s="1138"/>
      <c r="C472" s="1187" t="s">
        <v>922</v>
      </c>
      <c r="D472" s="1138">
        <v>180</v>
      </c>
      <c r="E472" s="1138"/>
      <c r="F472" s="1186">
        <v>180</v>
      </c>
    </row>
    <row r="473" spans="2:6" ht="15" customHeight="1">
      <c r="B473" s="1187" t="s">
        <v>1772</v>
      </c>
      <c r="D473" s="1138"/>
      <c r="E473" s="1138"/>
      <c r="F473" s="1186"/>
    </row>
    <row r="474" spans="2:6" ht="15" customHeight="1">
      <c r="B474" s="1187"/>
      <c r="C474" s="1128" t="s">
        <v>935</v>
      </c>
      <c r="D474" s="1138">
        <v>1294</v>
      </c>
      <c r="E474" s="1138"/>
      <c r="F474" s="1186">
        <v>1294</v>
      </c>
    </row>
    <row r="475" spans="2:6" ht="7.5" customHeight="1">
      <c r="B475" s="1172"/>
      <c r="C475" s="1172"/>
      <c r="D475" s="1188"/>
      <c r="E475" s="1188"/>
      <c r="F475" s="1188"/>
    </row>
    <row r="476" spans="1:6" ht="13.5" customHeight="1">
      <c r="A476" s="1190"/>
      <c r="B476" s="1191" t="s">
        <v>936</v>
      </c>
      <c r="C476" s="1192"/>
      <c r="D476" s="1193">
        <f>SUM(D463:D474)</f>
        <v>15590</v>
      </c>
      <c r="E476" s="1193">
        <f>SUM(E463:E474)</f>
        <v>3798</v>
      </c>
      <c r="F476" s="1193">
        <v>19388</v>
      </c>
    </row>
    <row r="477" spans="1:6" ht="14.25" customHeight="1">
      <c r="A477" s="1194"/>
      <c r="B477" s="1194"/>
      <c r="C477" s="1185"/>
      <c r="D477" s="1195"/>
      <c r="E477" s="1195"/>
      <c r="F477" s="1195"/>
    </row>
    <row r="478" spans="1:6" ht="14.25" customHeight="1">
      <c r="A478" s="1184">
        <v>16</v>
      </c>
      <c r="B478" s="1185" t="s">
        <v>1901</v>
      </c>
      <c r="C478" s="1138"/>
      <c r="D478" s="1186"/>
      <c r="E478" s="1186"/>
      <c r="F478" s="1186"/>
    </row>
    <row r="479" spans="2:6" ht="14.25" customHeight="1">
      <c r="B479" s="1187" t="s">
        <v>1762</v>
      </c>
      <c r="D479" s="1186"/>
      <c r="E479" s="1186"/>
      <c r="F479" s="1186"/>
    </row>
    <row r="480" spans="2:6" ht="14.25" customHeight="1">
      <c r="B480" s="1187"/>
      <c r="C480" s="1187" t="s">
        <v>937</v>
      </c>
      <c r="D480" s="1186">
        <v>312</v>
      </c>
      <c r="E480" s="1186"/>
      <c r="F480" s="1186">
        <v>312</v>
      </c>
    </row>
    <row r="481" spans="2:6" ht="14.25" customHeight="1">
      <c r="B481" s="1187"/>
      <c r="C481" s="1187" t="s">
        <v>831</v>
      </c>
      <c r="D481" s="1186">
        <v>54</v>
      </c>
      <c r="E481" s="1186"/>
      <c r="F481" s="1186">
        <v>54</v>
      </c>
    </row>
    <row r="482" spans="2:6" ht="14.25" customHeight="1">
      <c r="B482" s="1187"/>
      <c r="C482" s="1187" t="s">
        <v>839</v>
      </c>
      <c r="D482" s="1186">
        <v>20</v>
      </c>
      <c r="E482" s="1186"/>
      <c r="F482" s="1186">
        <v>20</v>
      </c>
    </row>
    <row r="483" spans="2:6" ht="14.25" customHeight="1">
      <c r="B483" s="1187"/>
      <c r="C483" s="1187" t="s">
        <v>938</v>
      </c>
      <c r="D483" s="1186">
        <v>420</v>
      </c>
      <c r="E483" s="1186"/>
      <c r="F483" s="1186">
        <v>420</v>
      </c>
    </row>
    <row r="484" spans="2:6" ht="14.25" customHeight="1">
      <c r="B484" s="1187"/>
      <c r="C484" s="1187" t="s">
        <v>868</v>
      </c>
      <c r="D484" s="1186"/>
      <c r="E484" s="1186">
        <v>206</v>
      </c>
      <c r="F484" s="1186">
        <v>206</v>
      </c>
    </row>
    <row r="485" spans="2:6" ht="14.25" customHeight="1">
      <c r="B485" s="1187" t="s">
        <v>1763</v>
      </c>
      <c r="D485" s="1186">
        <v>4</v>
      </c>
      <c r="E485" s="1186">
        <v>66</v>
      </c>
      <c r="F485" s="1186">
        <v>70</v>
      </c>
    </row>
    <row r="486" spans="2:6" ht="14.25" customHeight="1">
      <c r="B486" s="1187" t="s">
        <v>1764</v>
      </c>
      <c r="D486" s="1186"/>
      <c r="E486" s="1186"/>
      <c r="F486" s="1186"/>
    </row>
    <row r="487" spans="2:6" ht="14.25" customHeight="1">
      <c r="B487" s="1172"/>
      <c r="C487" s="1172" t="s">
        <v>939</v>
      </c>
      <c r="D487" s="1188">
        <v>1576</v>
      </c>
      <c r="E487" s="1188"/>
      <c r="F487" s="1186">
        <v>1576</v>
      </c>
    </row>
    <row r="488" spans="2:6" ht="14.25" customHeight="1">
      <c r="B488" s="1172"/>
      <c r="C488" s="1172" t="s">
        <v>940</v>
      </c>
      <c r="D488" s="1188">
        <v>7</v>
      </c>
      <c r="E488" s="1188"/>
      <c r="F488" s="1186">
        <v>7</v>
      </c>
    </row>
    <row r="489" spans="2:6" ht="14.25" customHeight="1">
      <c r="B489" s="1172"/>
      <c r="C489" s="1172" t="s">
        <v>941</v>
      </c>
      <c r="D489" s="1188"/>
      <c r="E489" s="1188">
        <v>98</v>
      </c>
      <c r="F489" s="1186">
        <v>98</v>
      </c>
    </row>
    <row r="490" spans="2:6" ht="14.25" customHeight="1">
      <c r="B490" s="1172"/>
      <c r="C490" s="1189"/>
      <c r="D490" s="1188"/>
      <c r="E490" s="1188"/>
      <c r="F490" s="1188"/>
    </row>
    <row r="491" spans="1:6" ht="15" customHeight="1">
      <c r="A491" s="1190"/>
      <c r="B491" s="1191" t="s">
        <v>942</v>
      </c>
      <c r="C491" s="1192"/>
      <c r="D491" s="1193">
        <f>SUM(D480:D489)</f>
        <v>2393</v>
      </c>
      <c r="E491" s="1193">
        <f>SUM(E480:E489)</f>
        <v>370</v>
      </c>
      <c r="F491" s="1193">
        <f>SUM(F480:F489)</f>
        <v>2763</v>
      </c>
    </row>
    <row r="492" spans="1:6" ht="15" customHeight="1">
      <c r="A492" s="1194"/>
      <c r="B492" s="1194"/>
      <c r="C492" s="1185"/>
      <c r="D492" s="1195"/>
      <c r="E492" s="1195"/>
      <c r="F492" s="1195"/>
    </row>
    <row r="493" spans="1:6" ht="15" customHeight="1">
      <c r="A493" s="1184">
        <v>17</v>
      </c>
      <c r="B493" s="1185" t="s">
        <v>943</v>
      </c>
      <c r="C493" s="1138"/>
      <c r="D493" s="1186"/>
      <c r="E493" s="1186"/>
      <c r="F493" s="1186"/>
    </row>
    <row r="494" spans="1:6" ht="12.75" customHeight="1">
      <c r="A494" s="1184"/>
      <c r="B494" s="1138" t="s">
        <v>1762</v>
      </c>
      <c r="D494" s="1186"/>
      <c r="E494" s="1186"/>
      <c r="F494" s="1186"/>
    </row>
    <row r="495" spans="1:6" ht="12.75" customHeight="1">
      <c r="A495" s="1184"/>
      <c r="B495" s="1138"/>
      <c r="C495" s="1138" t="s">
        <v>944</v>
      </c>
      <c r="D495" s="1186">
        <v>1778</v>
      </c>
      <c r="E495" s="1186"/>
      <c r="F495" s="1186">
        <v>1778</v>
      </c>
    </row>
    <row r="496" spans="1:6" ht="12.75" customHeight="1">
      <c r="A496" s="1184"/>
      <c r="B496" s="1138"/>
      <c r="C496" s="1138" t="s">
        <v>945</v>
      </c>
      <c r="D496" s="1186">
        <v>100</v>
      </c>
      <c r="E496" s="1186"/>
      <c r="F496" s="1186">
        <v>100</v>
      </c>
    </row>
    <row r="497" spans="1:6" ht="12.75" customHeight="1">
      <c r="A497" s="1184"/>
      <c r="B497" s="1138"/>
      <c r="C497" s="1138" t="s">
        <v>946</v>
      </c>
      <c r="D497" s="1186">
        <v>474</v>
      </c>
      <c r="E497" s="1186"/>
      <c r="F497" s="1186">
        <v>474</v>
      </c>
    </row>
    <row r="498" spans="1:6" ht="12.75" customHeight="1">
      <c r="A498" s="1184"/>
      <c r="B498" s="1138"/>
      <c r="C498" s="1138" t="s">
        <v>874</v>
      </c>
      <c r="D498" s="1186">
        <v>172</v>
      </c>
      <c r="E498" s="1186"/>
      <c r="F498" s="1186">
        <v>172</v>
      </c>
    </row>
    <row r="499" spans="1:6" ht="12.75" customHeight="1">
      <c r="A499" s="1184"/>
      <c r="B499" s="1138" t="s">
        <v>1763</v>
      </c>
      <c r="D499" s="1186">
        <v>525</v>
      </c>
      <c r="E499" s="1186"/>
      <c r="F499" s="1186">
        <v>525</v>
      </c>
    </row>
    <row r="500" spans="1:6" ht="12.75" customHeight="1">
      <c r="A500" s="1184"/>
      <c r="B500" s="1138" t="s">
        <v>1764</v>
      </c>
      <c r="D500" s="1186"/>
      <c r="E500" s="1186"/>
      <c r="F500" s="1186"/>
    </row>
    <row r="501" spans="1:6" ht="12.75" customHeight="1">
      <c r="A501" s="1184"/>
      <c r="B501" s="1138"/>
      <c r="C501" s="1138" t="s">
        <v>947</v>
      </c>
      <c r="D501" s="1186">
        <v>7843</v>
      </c>
      <c r="E501" s="1186"/>
      <c r="F501" s="1186">
        <v>7843</v>
      </c>
    </row>
    <row r="502" spans="2:6" ht="12.75" customHeight="1">
      <c r="B502" s="1172" t="s">
        <v>1772</v>
      </c>
      <c r="D502" s="1188"/>
      <c r="E502" s="1188"/>
      <c r="F502" s="1186"/>
    </row>
    <row r="503" spans="2:6" ht="12.75" customHeight="1">
      <c r="B503" s="1172"/>
      <c r="C503" s="1172" t="s">
        <v>948</v>
      </c>
      <c r="D503" s="1188">
        <v>275</v>
      </c>
      <c r="E503" s="1188"/>
      <c r="F503" s="1186">
        <v>275</v>
      </c>
    </row>
    <row r="504" spans="2:6" ht="12.75" customHeight="1">
      <c r="B504" s="1172"/>
      <c r="C504" s="1172" t="s">
        <v>949</v>
      </c>
      <c r="D504" s="1188">
        <v>106</v>
      </c>
      <c r="E504" s="1188"/>
      <c r="F504" s="1186">
        <v>106</v>
      </c>
    </row>
    <row r="505" spans="2:6" ht="4.5" customHeight="1">
      <c r="B505" s="1172"/>
      <c r="C505" s="1189"/>
      <c r="D505" s="1188"/>
      <c r="E505" s="1188"/>
      <c r="F505" s="1188"/>
    </row>
    <row r="506" spans="1:6" ht="15" customHeight="1">
      <c r="A506" s="1190"/>
      <c r="B506" s="1191" t="s">
        <v>950</v>
      </c>
      <c r="C506" s="1192"/>
      <c r="D506" s="1193">
        <f>SUM(D495:D504)</f>
        <v>11273</v>
      </c>
      <c r="E506" s="1193">
        <f>SUM(E495:E504)</f>
        <v>0</v>
      </c>
      <c r="F506" s="1193">
        <f>SUM(F495:F504)</f>
        <v>11273</v>
      </c>
    </row>
    <row r="507" spans="1:6" ht="6" customHeight="1">
      <c r="A507" s="1194"/>
      <c r="B507" s="1194"/>
      <c r="C507" s="1194"/>
      <c r="D507" s="1195"/>
      <c r="E507" s="1195"/>
      <c r="F507" s="1195"/>
    </row>
    <row r="508" spans="1:6" ht="15.75" customHeight="1">
      <c r="A508" s="1184">
        <v>18</v>
      </c>
      <c r="B508" s="1185" t="s">
        <v>1904</v>
      </c>
      <c r="C508" s="1138"/>
      <c r="D508" s="1186"/>
      <c r="E508" s="1186"/>
      <c r="F508" s="1186"/>
    </row>
    <row r="509" spans="1:6" ht="15.75" customHeight="1">
      <c r="A509" s="1184"/>
      <c r="B509" s="1138" t="s">
        <v>1762</v>
      </c>
      <c r="D509" s="1186"/>
      <c r="E509" s="1186"/>
      <c r="F509" s="1186"/>
    </row>
    <row r="510" spans="1:6" ht="15.75" customHeight="1">
      <c r="A510" s="1184"/>
      <c r="B510" s="1138"/>
      <c r="C510" s="1138" t="s">
        <v>951</v>
      </c>
      <c r="D510" s="1186">
        <v>535</v>
      </c>
      <c r="E510" s="1186"/>
      <c r="F510" s="1186">
        <v>535</v>
      </c>
    </row>
    <row r="511" spans="1:6" ht="15.75" customHeight="1">
      <c r="A511" s="1184"/>
      <c r="B511" s="1138"/>
      <c r="C511" s="1138" t="s">
        <v>952</v>
      </c>
      <c r="D511" s="1186">
        <v>25253</v>
      </c>
      <c r="E511" s="1186"/>
      <c r="F511" s="1186">
        <v>25253</v>
      </c>
    </row>
    <row r="512" spans="1:6" ht="15.75" customHeight="1">
      <c r="A512" s="1184"/>
      <c r="B512" s="1138"/>
      <c r="C512" s="1138" t="s">
        <v>953</v>
      </c>
      <c r="D512" s="1186">
        <v>29</v>
      </c>
      <c r="E512" s="1186"/>
      <c r="F512" s="1186">
        <v>29</v>
      </c>
    </row>
    <row r="513" spans="1:6" ht="15.75" customHeight="1">
      <c r="A513" s="1184"/>
      <c r="B513" s="1138"/>
      <c r="C513" s="1138" t="s">
        <v>954</v>
      </c>
      <c r="D513" s="1186">
        <v>625</v>
      </c>
      <c r="E513" s="1186"/>
      <c r="F513" s="1186">
        <v>625</v>
      </c>
    </row>
    <row r="514" spans="1:6" ht="15.75" customHeight="1">
      <c r="A514" s="1184"/>
      <c r="B514" s="1138"/>
      <c r="C514" s="1138" t="s">
        <v>955</v>
      </c>
      <c r="D514" s="1186">
        <v>1205</v>
      </c>
      <c r="E514" s="1186"/>
      <c r="F514" s="1186">
        <v>1205</v>
      </c>
    </row>
    <row r="515" spans="1:6" ht="15.75" customHeight="1">
      <c r="A515" s="1184"/>
      <c r="B515" s="1138" t="s">
        <v>1763</v>
      </c>
      <c r="D515" s="1186">
        <v>9092</v>
      </c>
      <c r="E515" s="1186"/>
      <c r="F515" s="1186">
        <v>9092</v>
      </c>
    </row>
    <row r="516" spans="2:6" ht="15.75" customHeight="1">
      <c r="B516" s="1187" t="s">
        <v>1764</v>
      </c>
      <c r="D516" s="1186"/>
      <c r="E516" s="1186"/>
      <c r="F516" s="1186"/>
    </row>
    <row r="517" spans="2:6" ht="15.75" customHeight="1">
      <c r="B517" s="1187"/>
      <c r="C517" s="1187" t="s">
        <v>817</v>
      </c>
      <c r="D517" s="1186">
        <v>1301</v>
      </c>
      <c r="E517" s="1186"/>
      <c r="F517" s="1186">
        <v>1301</v>
      </c>
    </row>
    <row r="518" spans="2:6" ht="15.75" customHeight="1">
      <c r="B518" s="1172"/>
      <c r="C518" s="1172" t="s">
        <v>886</v>
      </c>
      <c r="D518" s="1188">
        <v>1755</v>
      </c>
      <c r="E518" s="1188"/>
      <c r="F518" s="1186">
        <v>1755</v>
      </c>
    </row>
    <row r="519" spans="2:6" ht="15.75" customHeight="1">
      <c r="B519" s="1172"/>
      <c r="C519" s="1172" t="s">
        <v>956</v>
      </c>
      <c r="D519" s="1188">
        <v>10710</v>
      </c>
      <c r="E519" s="1188"/>
      <c r="F519" s="1186">
        <v>10710</v>
      </c>
    </row>
    <row r="520" spans="2:6" ht="15.75" customHeight="1">
      <c r="B520" s="1187"/>
      <c r="C520" s="1187" t="s">
        <v>957</v>
      </c>
      <c r="D520" s="1186">
        <v>965</v>
      </c>
      <c r="E520" s="1186"/>
      <c r="F520" s="1186">
        <v>965</v>
      </c>
    </row>
    <row r="521" spans="2:6" ht="15.75" customHeight="1">
      <c r="B521" s="1172"/>
      <c r="C521" s="1172" t="s">
        <v>958</v>
      </c>
      <c r="D521" s="1188">
        <v>1100</v>
      </c>
      <c r="E521" s="1188"/>
      <c r="F521" s="1186">
        <v>1100</v>
      </c>
    </row>
    <row r="522" spans="2:6" ht="15.75" customHeight="1">
      <c r="B522" s="1172"/>
      <c r="C522" s="1172" t="s">
        <v>851</v>
      </c>
      <c r="D522" s="1188">
        <v>691</v>
      </c>
      <c r="E522" s="1188"/>
      <c r="F522" s="1186">
        <v>691</v>
      </c>
    </row>
    <row r="523" spans="2:6" ht="15.75" customHeight="1">
      <c r="B523" s="1172"/>
      <c r="C523" s="1172" t="s">
        <v>959</v>
      </c>
      <c r="D523" s="1188">
        <v>702</v>
      </c>
      <c r="E523" s="1188"/>
      <c r="F523" s="1186">
        <v>702</v>
      </c>
    </row>
    <row r="524" spans="2:6" ht="15.75" customHeight="1">
      <c r="B524" s="1172" t="s">
        <v>1772</v>
      </c>
      <c r="D524" s="1188"/>
      <c r="E524" s="1188"/>
      <c r="F524" s="1186"/>
    </row>
    <row r="525" spans="2:6" ht="15.75" customHeight="1">
      <c r="B525" s="1172"/>
      <c r="C525" s="1172" t="s">
        <v>960</v>
      </c>
      <c r="D525" s="1188">
        <v>5792</v>
      </c>
      <c r="E525" s="1188"/>
      <c r="F525" s="1186">
        <v>5792</v>
      </c>
    </row>
    <row r="526" spans="2:6" ht="6" customHeight="1">
      <c r="B526" s="1172"/>
      <c r="C526" s="1172"/>
      <c r="D526" s="1188"/>
      <c r="E526" s="1188"/>
      <c r="F526" s="1186"/>
    </row>
    <row r="527" spans="1:6" ht="14.25" customHeight="1">
      <c r="A527" s="1190"/>
      <c r="B527" s="1191" t="s">
        <v>961</v>
      </c>
      <c r="C527" s="1192"/>
      <c r="D527" s="1193">
        <f>SUM(D509:D525)</f>
        <v>59755</v>
      </c>
      <c r="E527" s="1193">
        <f>SUM(E509:E525)</f>
        <v>0</v>
      </c>
      <c r="F527" s="1193">
        <f>SUM(F509:F525)</f>
        <v>59755</v>
      </c>
    </row>
    <row r="528" spans="1:6" ht="15.75" customHeight="1">
      <c r="A528" s="1194"/>
      <c r="B528" s="1194"/>
      <c r="C528" s="1185"/>
      <c r="D528" s="1195"/>
      <c r="E528" s="1195"/>
      <c r="F528" s="1195"/>
    </row>
    <row r="529" spans="1:6" ht="15.75" customHeight="1">
      <c r="A529" s="1184">
        <v>19</v>
      </c>
      <c r="B529" s="1185" t="s">
        <v>1813</v>
      </c>
      <c r="C529" s="1138"/>
      <c r="D529" s="1186"/>
      <c r="E529" s="1186"/>
      <c r="F529" s="1186"/>
    </row>
    <row r="530" spans="2:6" ht="15.75" customHeight="1">
      <c r="B530" s="1187" t="s">
        <v>1764</v>
      </c>
      <c r="D530" s="1186"/>
      <c r="E530" s="1186"/>
      <c r="F530" s="1186"/>
    </row>
    <row r="531" spans="2:6" ht="15.75" customHeight="1">
      <c r="B531" s="1187"/>
      <c r="C531" s="1187" t="s">
        <v>962</v>
      </c>
      <c r="D531" s="1186">
        <v>118</v>
      </c>
      <c r="E531" s="1186"/>
      <c r="F531" s="1186">
        <v>118</v>
      </c>
    </row>
    <row r="532" spans="2:6" ht="15.75" customHeight="1">
      <c r="B532" s="1187"/>
      <c r="C532" s="1187" t="s">
        <v>963</v>
      </c>
      <c r="D532" s="1186">
        <v>215</v>
      </c>
      <c r="E532" s="1186"/>
      <c r="F532" s="1186">
        <v>215</v>
      </c>
    </row>
    <row r="533" spans="2:6" ht="15.75" customHeight="1">
      <c r="B533" s="1187"/>
      <c r="C533" s="1187" t="s">
        <v>964</v>
      </c>
      <c r="D533" s="1186">
        <v>128</v>
      </c>
      <c r="E533" s="1186"/>
      <c r="F533" s="1186">
        <v>128</v>
      </c>
    </row>
    <row r="534" spans="2:6" ht="15.75" customHeight="1">
      <c r="B534" s="1187"/>
      <c r="C534" s="1187" t="s">
        <v>853</v>
      </c>
      <c r="D534" s="1186">
        <v>116</v>
      </c>
      <c r="E534" s="1186"/>
      <c r="F534" s="1186">
        <v>116</v>
      </c>
    </row>
    <row r="535" spans="2:6" ht="15.75" customHeight="1">
      <c r="B535" s="1187"/>
      <c r="C535" s="1187"/>
      <c r="D535" s="1186"/>
      <c r="E535" s="1186"/>
      <c r="F535" s="1186"/>
    </row>
    <row r="536" spans="1:6" ht="15.75" customHeight="1">
      <c r="A536" s="1190"/>
      <c r="B536" s="1191" t="s">
        <v>965</v>
      </c>
      <c r="C536" s="1192"/>
      <c r="D536" s="1193">
        <f>SUM(D530:D534)</f>
        <v>577</v>
      </c>
      <c r="E536" s="1193"/>
      <c r="F536" s="1193">
        <f>SUM(F530:F534)</f>
        <v>577</v>
      </c>
    </row>
    <row r="537" spans="1:6" ht="15.75" customHeight="1">
      <c r="A537" s="1194"/>
      <c r="B537" s="1194"/>
      <c r="C537" s="1185"/>
      <c r="D537" s="1195"/>
      <c r="E537" s="1195"/>
      <c r="F537" s="1195"/>
    </row>
    <row r="538" spans="1:6" ht="15.75" customHeight="1">
      <c r="A538" s="1184">
        <v>20</v>
      </c>
      <c r="B538" s="1185" t="s">
        <v>1814</v>
      </c>
      <c r="C538" s="1138"/>
      <c r="D538" s="1186"/>
      <c r="E538" s="1186"/>
      <c r="F538" s="1186"/>
    </row>
    <row r="539" spans="2:6" ht="15" customHeight="1">
      <c r="B539" s="1187" t="s">
        <v>1762</v>
      </c>
      <c r="D539" s="1186"/>
      <c r="E539" s="1186"/>
      <c r="F539" s="1186"/>
    </row>
    <row r="540" spans="2:6" ht="15" customHeight="1">
      <c r="B540" s="1187"/>
      <c r="C540" s="1187" t="s">
        <v>966</v>
      </c>
      <c r="D540" s="1186">
        <v>97</v>
      </c>
      <c r="E540" s="1186"/>
      <c r="F540" s="1186">
        <v>97</v>
      </c>
    </row>
    <row r="541" spans="2:6" ht="15" customHeight="1">
      <c r="B541" s="1187"/>
      <c r="C541" s="1187" t="s">
        <v>967</v>
      </c>
      <c r="D541" s="1186">
        <v>67</v>
      </c>
      <c r="E541" s="1186"/>
      <c r="F541" s="1186">
        <v>67</v>
      </c>
    </row>
    <row r="542" spans="2:6" ht="15" customHeight="1">
      <c r="B542" s="1187"/>
      <c r="C542" s="1187" t="s">
        <v>968</v>
      </c>
      <c r="D542" s="1186">
        <v>220</v>
      </c>
      <c r="E542" s="1186"/>
      <c r="F542" s="1186">
        <v>220</v>
      </c>
    </row>
    <row r="543" spans="2:6" ht="15" customHeight="1">
      <c r="B543" s="1187" t="s">
        <v>1763</v>
      </c>
      <c r="D543" s="1186">
        <v>81</v>
      </c>
      <c r="E543" s="1186"/>
      <c r="F543" s="1186">
        <v>81</v>
      </c>
    </row>
    <row r="544" spans="2:6" ht="15" customHeight="1">
      <c r="B544" s="1187" t="s">
        <v>1764</v>
      </c>
      <c r="D544" s="1186"/>
      <c r="E544" s="1186"/>
      <c r="F544" s="1186"/>
    </row>
    <row r="545" spans="2:6" ht="15" customHeight="1">
      <c r="B545" s="1187"/>
      <c r="C545" s="1187" t="s">
        <v>969</v>
      </c>
      <c r="D545" s="1186">
        <v>735</v>
      </c>
      <c r="E545" s="1186"/>
      <c r="F545" s="1186">
        <v>735</v>
      </c>
    </row>
    <row r="546" spans="2:6" ht="15" customHeight="1">
      <c r="B546" s="1187"/>
      <c r="C546" s="1187" t="s">
        <v>851</v>
      </c>
      <c r="D546" s="1186">
        <v>99</v>
      </c>
      <c r="E546" s="1186">
        <v>11</v>
      </c>
      <c r="F546" s="1186">
        <v>110</v>
      </c>
    </row>
    <row r="547" spans="2:6" ht="15" customHeight="1">
      <c r="B547" s="1172"/>
      <c r="C547" s="1172" t="s">
        <v>970</v>
      </c>
      <c r="D547" s="1188">
        <v>16</v>
      </c>
      <c r="E547" s="1188"/>
      <c r="F547" s="1186">
        <v>16</v>
      </c>
    </row>
    <row r="548" spans="2:6" ht="15" customHeight="1">
      <c r="B548" s="1187"/>
      <c r="C548" s="1187" t="s">
        <v>971</v>
      </c>
      <c r="D548" s="1186">
        <v>46</v>
      </c>
      <c r="E548" s="1186"/>
      <c r="F548" s="1186">
        <v>46</v>
      </c>
    </row>
    <row r="549" spans="2:6" ht="15" customHeight="1">
      <c r="B549" s="1187"/>
      <c r="C549" s="1187" t="s">
        <v>972</v>
      </c>
      <c r="D549" s="1186">
        <v>25</v>
      </c>
      <c r="E549" s="1186"/>
      <c r="F549" s="1186">
        <v>25</v>
      </c>
    </row>
    <row r="550" spans="2:6" ht="15" customHeight="1">
      <c r="B550" s="1172" t="s">
        <v>1772</v>
      </c>
      <c r="D550" s="1188"/>
      <c r="E550" s="1188"/>
      <c r="F550" s="1186"/>
    </row>
    <row r="551" spans="2:6" ht="15" customHeight="1">
      <c r="B551" s="1172"/>
      <c r="C551" s="1172" t="s">
        <v>973</v>
      </c>
      <c r="D551" s="1188">
        <v>5916</v>
      </c>
      <c r="E551" s="1188"/>
      <c r="F551" s="1186">
        <v>5916</v>
      </c>
    </row>
    <row r="552" spans="2:6" ht="15" customHeight="1">
      <c r="B552" s="1172"/>
      <c r="C552" s="1172" t="s">
        <v>974</v>
      </c>
      <c r="D552" s="1188">
        <v>1192</v>
      </c>
      <c r="E552" s="1188"/>
      <c r="F552" s="1186">
        <v>1192</v>
      </c>
    </row>
    <row r="553" spans="2:6" ht="15" customHeight="1">
      <c r="B553" s="1172"/>
      <c r="C553" s="1172" t="s">
        <v>975</v>
      </c>
      <c r="D553" s="1188">
        <v>1777</v>
      </c>
      <c r="E553" s="1188"/>
      <c r="F553" s="1186">
        <v>1777</v>
      </c>
    </row>
    <row r="554" spans="2:6" ht="15" customHeight="1">
      <c r="B554" s="1172"/>
      <c r="C554" s="1172"/>
      <c r="D554" s="1188"/>
      <c r="E554" s="1188"/>
      <c r="F554" s="1186"/>
    </row>
    <row r="555" spans="1:6" ht="15" customHeight="1">
      <c r="A555" s="1190"/>
      <c r="B555" s="1191" t="s">
        <v>976</v>
      </c>
      <c r="C555" s="1192"/>
      <c r="D555" s="1193">
        <v>10271</v>
      </c>
      <c r="E555" s="1193">
        <f>SUM(E543:E553)</f>
        <v>11</v>
      </c>
      <c r="F555" s="1193">
        <v>10282</v>
      </c>
    </row>
    <row r="556" spans="1:6" ht="15" customHeight="1">
      <c r="A556" s="1194"/>
      <c r="B556" s="1194"/>
      <c r="C556" s="1185"/>
      <c r="D556" s="1195"/>
      <c r="E556" s="1195"/>
      <c r="F556" s="1195"/>
    </row>
    <row r="557" spans="1:6" ht="15" customHeight="1">
      <c r="A557" s="1184">
        <v>21</v>
      </c>
      <c r="B557" s="1185" t="s">
        <v>384</v>
      </c>
      <c r="C557" s="1138"/>
      <c r="D557" s="1186"/>
      <c r="E557" s="1186"/>
      <c r="F557" s="1186"/>
    </row>
    <row r="558" spans="2:6" ht="15" customHeight="1">
      <c r="B558" s="1187" t="s">
        <v>1764</v>
      </c>
      <c r="D558" s="1186"/>
      <c r="E558" s="1186"/>
      <c r="F558" s="1186"/>
    </row>
    <row r="559" spans="2:6" ht="15" customHeight="1">
      <c r="B559" s="1187"/>
      <c r="C559" s="1128" t="s">
        <v>817</v>
      </c>
      <c r="D559" s="1186">
        <v>81</v>
      </c>
      <c r="E559" s="1186"/>
      <c r="F559" s="1186">
        <v>81</v>
      </c>
    </row>
    <row r="560" spans="2:6" ht="15" customHeight="1">
      <c r="B560" s="1172"/>
      <c r="C560" s="1172" t="s">
        <v>977</v>
      </c>
      <c r="D560" s="1188"/>
      <c r="E560" s="1188">
        <v>621</v>
      </c>
      <c r="F560" s="1186">
        <v>621</v>
      </c>
    </row>
    <row r="561" spans="2:6" ht="15" customHeight="1">
      <c r="B561" s="1172"/>
      <c r="C561" s="1189"/>
      <c r="D561" s="1188"/>
      <c r="E561" s="1188"/>
      <c r="F561" s="1188"/>
    </row>
    <row r="562" spans="1:6" ht="15" customHeight="1">
      <c r="A562" s="1190"/>
      <c r="B562" s="1191" t="s">
        <v>978</v>
      </c>
      <c r="C562" s="1192"/>
      <c r="D562" s="1193">
        <f>SUM(D558:D560)</f>
        <v>81</v>
      </c>
      <c r="E562" s="1193">
        <f>SUM(E558:E560)</f>
        <v>621</v>
      </c>
      <c r="F562" s="1193">
        <f>SUM(F558:F560)</f>
        <v>702</v>
      </c>
    </row>
    <row r="563" ht="15" customHeight="1"/>
    <row r="564" spans="1:6" ht="15" customHeight="1">
      <c r="A564" s="1184">
        <v>22</v>
      </c>
      <c r="B564" s="1185" t="s">
        <v>1908</v>
      </c>
      <c r="C564" s="1138"/>
      <c r="D564" s="1186"/>
      <c r="E564" s="1186"/>
      <c r="F564" s="1186"/>
    </row>
    <row r="565" spans="1:6" ht="13.5" customHeight="1">
      <c r="A565" s="1194"/>
      <c r="B565" s="1194"/>
      <c r="C565" s="1211"/>
      <c r="D565" s="1195"/>
      <c r="E565" s="1195"/>
      <c r="F565" s="1195"/>
    </row>
    <row r="566" spans="1:6" ht="15" customHeight="1">
      <c r="A566" s="1190"/>
      <c r="B566" s="1191" t="s">
        <v>979</v>
      </c>
      <c r="C566" s="1192"/>
      <c r="D566" s="1193">
        <v>0</v>
      </c>
      <c r="E566" s="1193">
        <v>0</v>
      </c>
      <c r="F566" s="1193">
        <v>0</v>
      </c>
    </row>
    <row r="567" ht="15" customHeight="1"/>
    <row r="568" spans="1:6" ht="15" customHeight="1">
      <c r="A568" s="1184">
        <v>23</v>
      </c>
      <c r="B568" s="1185" t="s">
        <v>418</v>
      </c>
      <c r="C568" s="1138"/>
      <c r="D568" s="1186"/>
      <c r="E568" s="1186"/>
      <c r="F568" s="1186"/>
    </row>
    <row r="569" spans="1:6" ht="13.5" customHeight="1">
      <c r="A569" s="1184"/>
      <c r="B569" s="1138" t="s">
        <v>1762</v>
      </c>
      <c r="D569" s="1186"/>
      <c r="E569" s="1186"/>
      <c r="F569" s="1186"/>
    </row>
    <row r="570" spans="1:6" ht="13.5" customHeight="1">
      <c r="A570" s="1184"/>
      <c r="B570" s="1138"/>
      <c r="C570" s="1138" t="s">
        <v>831</v>
      </c>
      <c r="D570" s="1186"/>
      <c r="E570" s="1186">
        <v>62</v>
      </c>
      <c r="F570" s="1186">
        <f aca="true" t="shared" si="0" ref="F570:F583">SUM(D570:E570)</f>
        <v>62</v>
      </c>
    </row>
    <row r="571" spans="1:6" ht="13.5" customHeight="1">
      <c r="A571" s="1184"/>
      <c r="B571" s="1138"/>
      <c r="C571" s="1138" t="s">
        <v>980</v>
      </c>
      <c r="D571" s="1186">
        <v>4635</v>
      </c>
      <c r="E571" s="1186"/>
      <c r="F571" s="1186">
        <f t="shared" si="0"/>
        <v>4635</v>
      </c>
    </row>
    <row r="572" spans="1:6" ht="13.5" customHeight="1">
      <c r="A572" s="1184"/>
      <c r="B572" s="1138" t="s">
        <v>1763</v>
      </c>
      <c r="D572" s="1186">
        <v>1184</v>
      </c>
      <c r="E572" s="1186">
        <v>20</v>
      </c>
      <c r="F572" s="1186">
        <f t="shared" si="0"/>
        <v>1204</v>
      </c>
    </row>
    <row r="573" spans="1:6" ht="13.5" customHeight="1">
      <c r="A573" s="1184"/>
      <c r="B573" s="1138" t="s">
        <v>1764</v>
      </c>
      <c r="D573" s="1186"/>
      <c r="E573" s="1186"/>
      <c r="F573" s="1186">
        <f t="shared" si="0"/>
        <v>0</v>
      </c>
    </row>
    <row r="574" spans="1:6" ht="13.5" customHeight="1">
      <c r="A574" s="1184"/>
      <c r="B574" s="1138"/>
      <c r="C574" s="1138" t="s">
        <v>981</v>
      </c>
      <c r="D574" s="1186"/>
      <c r="E574" s="1186">
        <v>4569</v>
      </c>
      <c r="F574" s="1186">
        <f t="shared" si="0"/>
        <v>4569</v>
      </c>
    </row>
    <row r="575" spans="1:6" ht="13.5" customHeight="1">
      <c r="A575" s="1184"/>
      <c r="B575" s="1138"/>
      <c r="C575" s="1138" t="s">
        <v>982</v>
      </c>
      <c r="D575" s="1186"/>
      <c r="E575" s="1186">
        <v>2950</v>
      </c>
      <c r="F575" s="1186">
        <f t="shared" si="0"/>
        <v>2950</v>
      </c>
    </row>
    <row r="576" spans="1:6" ht="13.5" customHeight="1">
      <c r="A576" s="1184"/>
      <c r="B576" s="1138"/>
      <c r="C576" s="1138" t="s">
        <v>983</v>
      </c>
      <c r="D576" s="1186"/>
      <c r="E576" s="1186">
        <v>766</v>
      </c>
      <c r="F576" s="1186">
        <f t="shared" si="0"/>
        <v>766</v>
      </c>
    </row>
    <row r="577" spans="2:6" ht="13.5" customHeight="1">
      <c r="B577" s="1138" t="s">
        <v>1772</v>
      </c>
      <c r="D577" s="1186"/>
      <c r="E577" s="1186"/>
      <c r="F577" s="1186">
        <f t="shared" si="0"/>
        <v>0</v>
      </c>
    </row>
    <row r="578" spans="2:6" ht="13.5" customHeight="1">
      <c r="B578" s="1187"/>
      <c r="C578" s="1187" t="s">
        <v>984</v>
      </c>
      <c r="D578" s="1186">
        <v>3403</v>
      </c>
      <c r="E578" s="1186"/>
      <c r="F578" s="1186">
        <f t="shared" si="0"/>
        <v>3403</v>
      </c>
    </row>
    <row r="579" spans="2:6" ht="13.5" customHeight="1">
      <c r="B579" s="1187"/>
      <c r="C579" s="1187" t="s">
        <v>985</v>
      </c>
      <c r="D579" s="1186">
        <v>25785</v>
      </c>
      <c r="E579" s="1186"/>
      <c r="F579" s="1186">
        <f t="shared" si="0"/>
        <v>25785</v>
      </c>
    </row>
    <row r="580" spans="2:6" ht="13.5" customHeight="1">
      <c r="B580" s="1187"/>
      <c r="C580" s="1187" t="s">
        <v>986</v>
      </c>
      <c r="D580" s="1186">
        <v>1752</v>
      </c>
      <c r="E580" s="1186"/>
      <c r="F580" s="1186">
        <f t="shared" si="0"/>
        <v>1752</v>
      </c>
    </row>
    <row r="581" spans="2:6" ht="13.5" customHeight="1">
      <c r="B581" s="1187"/>
      <c r="C581" s="1187" t="s">
        <v>987</v>
      </c>
      <c r="D581" s="1186">
        <v>10000</v>
      </c>
      <c r="E581" s="1186"/>
      <c r="F581" s="1186">
        <f t="shared" si="0"/>
        <v>10000</v>
      </c>
    </row>
    <row r="582" spans="2:6" ht="13.5" customHeight="1">
      <c r="B582" s="1187"/>
      <c r="C582" s="1187" t="s">
        <v>988</v>
      </c>
      <c r="D582" s="1186">
        <v>5029</v>
      </c>
      <c r="E582" s="1186"/>
      <c r="F582" s="1186">
        <f t="shared" si="0"/>
        <v>5029</v>
      </c>
    </row>
    <row r="583" spans="2:6" ht="13.5" customHeight="1">
      <c r="B583" s="1187"/>
      <c r="C583" s="1187" t="s">
        <v>989</v>
      </c>
      <c r="D583" s="1186">
        <v>452</v>
      </c>
      <c r="E583" s="1186">
        <v>5692</v>
      </c>
      <c r="F583" s="1186">
        <f t="shared" si="0"/>
        <v>6144</v>
      </c>
    </row>
    <row r="584" spans="1:6" ht="13.5" customHeight="1">
      <c r="A584" s="1194"/>
      <c r="B584" s="1194"/>
      <c r="C584" s="1211"/>
      <c r="D584" s="1195"/>
      <c r="E584" s="1195"/>
      <c r="F584" s="1195"/>
    </row>
    <row r="585" spans="1:6" ht="15" customHeight="1">
      <c r="A585" s="1190"/>
      <c r="B585" s="1191" t="s">
        <v>990</v>
      </c>
      <c r="C585" s="1192"/>
      <c r="D585" s="1193">
        <f>SUM(D570:D583)</f>
        <v>52240</v>
      </c>
      <c r="E585" s="1193">
        <f>SUM(E570:E583)</f>
        <v>14059</v>
      </c>
      <c r="F585" s="1193">
        <f>SUM(F570:F583)</f>
        <v>66299</v>
      </c>
    </row>
    <row r="586" ht="15" customHeight="1" thickBot="1"/>
    <row r="587" spans="1:6" ht="15" customHeight="1" thickBot="1">
      <c r="A587" s="1214" t="s">
        <v>786</v>
      </c>
      <c r="B587" s="1215"/>
      <c r="C587" s="1216"/>
      <c r="D587" s="1217">
        <v>201487</v>
      </c>
      <c r="E587" s="1217">
        <v>46721</v>
      </c>
      <c r="F587" s="1217">
        <v>248208</v>
      </c>
    </row>
    <row r="588" ht="15" customHeight="1"/>
    <row r="589" ht="15" customHeight="1"/>
  </sheetData>
  <mergeCells count="50">
    <mergeCell ref="B459:C459"/>
    <mergeCell ref="B375:C375"/>
    <mergeCell ref="B393:C393"/>
    <mergeCell ref="B407:C407"/>
    <mergeCell ref="B417:C417"/>
    <mergeCell ref="B381:C381"/>
    <mergeCell ref="B426:C426"/>
    <mergeCell ref="B434:C434"/>
    <mergeCell ref="B444:C444"/>
    <mergeCell ref="B450:C450"/>
    <mergeCell ref="B315:C315"/>
    <mergeCell ref="B326:C326"/>
    <mergeCell ref="B334:C334"/>
    <mergeCell ref="B344:C344"/>
    <mergeCell ref="B354:C354"/>
    <mergeCell ref="B364:C364"/>
    <mergeCell ref="B5:C5"/>
    <mergeCell ref="B6:C6"/>
    <mergeCell ref="B156:C156"/>
    <mergeCell ref="B176:C176"/>
    <mergeCell ref="B26:C26"/>
    <mergeCell ref="B44:C44"/>
    <mergeCell ref="B63:C63"/>
    <mergeCell ref="B73:C73"/>
    <mergeCell ref="B89:C89"/>
    <mergeCell ref="B113:C113"/>
    <mergeCell ref="B119:C119"/>
    <mergeCell ref="B134:C134"/>
    <mergeCell ref="B190:C190"/>
    <mergeCell ref="B209:C209"/>
    <mergeCell ref="B219:C219"/>
    <mergeCell ref="B238:C238"/>
    <mergeCell ref="B228:C228"/>
    <mergeCell ref="B307:C307"/>
    <mergeCell ref="B249:C249"/>
    <mergeCell ref="B257:C257"/>
    <mergeCell ref="B266:C266"/>
    <mergeCell ref="B276:C276"/>
    <mergeCell ref="B285:C285"/>
    <mergeCell ref="B294:C294"/>
    <mergeCell ref="A587:C587"/>
    <mergeCell ref="B476:C476"/>
    <mergeCell ref="B491:C491"/>
    <mergeCell ref="B506:C506"/>
    <mergeCell ref="B566:C566"/>
    <mergeCell ref="B555:C555"/>
    <mergeCell ref="B562:C562"/>
    <mergeCell ref="B585:C585"/>
    <mergeCell ref="B527:C527"/>
    <mergeCell ref="B536:C536"/>
  </mergeCells>
  <printOptions horizontalCentered="1"/>
  <pageMargins left="0.3937007874015748" right="0.3937007874015748" top="0.7874015748031497" bottom="0.3937007874015748" header="0.5118110236220472" footer="0"/>
  <pageSetup horizontalDpi="600" verticalDpi="600" orientation="portrait" paperSize="9" scale="95" r:id="rId2"/>
  <headerFooter alignWithMargins="0">
    <oddHeader>&amp;C&amp;"Times New Roman CE,Normál"&amp;8 5/b. sz. melléklet - &amp;P. oldal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F202"/>
  <sheetViews>
    <sheetView showGridLines="0" showZeros="0" workbookViewId="0" topLeftCell="C1">
      <selection activeCell="E1" sqref="E1"/>
    </sheetView>
  </sheetViews>
  <sheetFormatPr defaultColWidth="9.140625" defaultRowHeight="12.75"/>
  <cols>
    <col min="1" max="1" width="5.7109375" style="1221" customWidth="1"/>
    <col min="2" max="2" width="1.7109375" style="1213" customWidth="1"/>
    <col min="3" max="3" width="55.00390625" style="1172" customWidth="1"/>
    <col min="4" max="4" width="13.7109375" style="1220" customWidth="1"/>
    <col min="5" max="6" width="11.7109375" style="1220" customWidth="1"/>
    <col min="7" max="16384" width="9.140625" style="1172" customWidth="1"/>
  </cols>
  <sheetData>
    <row r="1" spans="1:6" ht="12.75">
      <c r="A1" s="1218" t="s">
        <v>1752</v>
      </c>
      <c r="B1" s="1219"/>
      <c r="F1" s="1130" t="s">
        <v>991</v>
      </c>
    </row>
    <row r="2" ht="13.5" customHeight="1"/>
    <row r="3" ht="35.25" customHeight="1"/>
    <row r="4" ht="13.5" thickBot="1">
      <c r="F4" s="1222" t="s">
        <v>1758</v>
      </c>
    </row>
    <row r="5" spans="1:6" ht="33" customHeight="1" thickBot="1">
      <c r="A5" s="1157" t="s">
        <v>992</v>
      </c>
      <c r="B5" s="1223"/>
      <c r="C5" s="1158" t="s">
        <v>993</v>
      </c>
      <c r="D5" s="1159" t="s">
        <v>763</v>
      </c>
      <c r="E5" s="1159" t="s">
        <v>764</v>
      </c>
      <c r="F5" s="1159" t="s">
        <v>765</v>
      </c>
    </row>
    <row r="6" ht="6" customHeight="1"/>
    <row r="7" spans="1:6" s="1228" customFormat="1" ht="15" customHeight="1">
      <c r="A7" s="1224" t="s">
        <v>994</v>
      </c>
      <c r="B7" s="1225" t="s">
        <v>1762</v>
      </c>
      <c r="C7" s="1226"/>
      <c r="D7" s="1227"/>
      <c r="E7" s="1227"/>
      <c r="F7" s="1227"/>
    </row>
    <row r="8" spans="1:6" ht="6" customHeight="1">
      <c r="A8" s="1229"/>
      <c r="B8" s="1207"/>
      <c r="C8" s="1187"/>
      <c r="D8" s="1230"/>
      <c r="E8" s="1230"/>
      <c r="F8" s="1230"/>
    </row>
    <row r="9" spans="1:6" ht="15" customHeight="1">
      <c r="A9" s="1229"/>
      <c r="B9" s="1207"/>
      <c r="C9" s="1187" t="s">
        <v>995</v>
      </c>
      <c r="D9" s="1230"/>
      <c r="E9" s="1230">
        <v>252</v>
      </c>
      <c r="F9" s="1230">
        <f aca="true" t="shared" si="0" ref="F9:F43">SUM(D9:E9)</f>
        <v>252</v>
      </c>
    </row>
    <row r="10" spans="1:6" ht="15" customHeight="1">
      <c r="A10" s="1229"/>
      <c r="B10" s="1207"/>
      <c r="C10" s="1187" t="s">
        <v>996</v>
      </c>
      <c r="D10" s="1230">
        <v>55</v>
      </c>
      <c r="E10" s="1230"/>
      <c r="F10" s="1230">
        <f t="shared" si="0"/>
        <v>55</v>
      </c>
    </row>
    <row r="11" spans="1:6" ht="15" customHeight="1">
      <c r="A11" s="1229"/>
      <c r="B11" s="1207"/>
      <c r="C11" s="1187" t="s">
        <v>997</v>
      </c>
      <c r="D11" s="1230">
        <v>5</v>
      </c>
      <c r="E11" s="1230">
        <v>200</v>
      </c>
      <c r="F11" s="1230">
        <f t="shared" si="0"/>
        <v>205</v>
      </c>
    </row>
    <row r="12" spans="1:6" ht="15" customHeight="1">
      <c r="A12" s="1229"/>
      <c r="B12" s="1207"/>
      <c r="C12" s="1187" t="s">
        <v>1679</v>
      </c>
      <c r="D12" s="1230">
        <v>154</v>
      </c>
      <c r="E12" s="1230">
        <v>1400</v>
      </c>
      <c r="F12" s="1230">
        <f t="shared" si="0"/>
        <v>1554</v>
      </c>
    </row>
    <row r="13" spans="1:6" ht="15" customHeight="1">
      <c r="A13" s="1229"/>
      <c r="B13" s="1207"/>
      <c r="C13" s="1187" t="s">
        <v>1619</v>
      </c>
      <c r="D13" s="1230">
        <v>25</v>
      </c>
      <c r="E13" s="1230">
        <v>400</v>
      </c>
      <c r="F13" s="1230">
        <f t="shared" si="0"/>
        <v>425</v>
      </c>
    </row>
    <row r="14" spans="1:6" ht="15" customHeight="1">
      <c r="A14" s="1229"/>
      <c r="B14" s="1207"/>
      <c r="C14" s="1187" t="s">
        <v>1922</v>
      </c>
      <c r="D14" s="1230">
        <v>362</v>
      </c>
      <c r="E14" s="1230">
        <v>3000</v>
      </c>
      <c r="F14" s="1230">
        <f t="shared" si="0"/>
        <v>3362</v>
      </c>
    </row>
    <row r="15" spans="1:6" ht="15" customHeight="1">
      <c r="A15" s="1229"/>
      <c r="B15" s="1207"/>
      <c r="C15" s="1187" t="s">
        <v>998</v>
      </c>
      <c r="D15" s="1230"/>
      <c r="E15" s="1230"/>
      <c r="F15" s="1230">
        <f t="shared" si="0"/>
        <v>0</v>
      </c>
    </row>
    <row r="16" spans="1:6" ht="15" customHeight="1">
      <c r="A16" s="1229"/>
      <c r="B16" s="1207"/>
      <c r="C16" s="1187" t="s">
        <v>999</v>
      </c>
      <c r="D16" s="1230">
        <v>1911</v>
      </c>
      <c r="E16" s="1230"/>
      <c r="F16" s="1230">
        <f t="shared" si="0"/>
        <v>1911</v>
      </c>
    </row>
    <row r="17" spans="1:6" ht="15" customHeight="1">
      <c r="A17" s="1229"/>
      <c r="B17" s="1207"/>
      <c r="C17" s="1187" t="s">
        <v>1000</v>
      </c>
      <c r="D17" s="1230"/>
      <c r="E17" s="1230">
        <v>24625</v>
      </c>
      <c r="F17" s="1230">
        <f t="shared" si="0"/>
        <v>24625</v>
      </c>
    </row>
    <row r="18" spans="1:6" ht="15" customHeight="1">
      <c r="A18" s="1229"/>
      <c r="B18" s="1207"/>
      <c r="C18" s="1187" t="s">
        <v>1001</v>
      </c>
      <c r="D18" s="1230">
        <v>747</v>
      </c>
      <c r="E18" s="1230"/>
      <c r="F18" s="1230">
        <f t="shared" si="0"/>
        <v>747</v>
      </c>
    </row>
    <row r="19" spans="1:6" ht="15" customHeight="1">
      <c r="A19" s="1229"/>
      <c r="B19" s="1207"/>
      <c r="C19" s="1187" t="s">
        <v>1002</v>
      </c>
      <c r="D19" s="1230">
        <v>57</v>
      </c>
      <c r="E19" s="1230"/>
      <c r="F19" s="1230">
        <f t="shared" si="0"/>
        <v>57</v>
      </c>
    </row>
    <row r="20" spans="1:6" ht="15" customHeight="1">
      <c r="A20" s="1229"/>
      <c r="B20" s="1207"/>
      <c r="C20" s="1187" t="s">
        <v>1003</v>
      </c>
      <c r="D20" s="1230"/>
      <c r="E20" s="1230">
        <v>2185</v>
      </c>
      <c r="F20" s="1230">
        <f t="shared" si="0"/>
        <v>2185</v>
      </c>
    </row>
    <row r="21" spans="1:6" ht="15" customHeight="1">
      <c r="A21" s="1229"/>
      <c r="B21" s="1207"/>
      <c r="C21" s="1187" t="s">
        <v>1004</v>
      </c>
      <c r="D21" s="1187">
        <v>298</v>
      </c>
      <c r="E21" s="1230"/>
      <c r="F21" s="1230">
        <f t="shared" si="0"/>
        <v>298</v>
      </c>
    </row>
    <row r="22" spans="1:6" ht="15" customHeight="1">
      <c r="A22" s="1229"/>
      <c r="B22" s="1207"/>
      <c r="C22" s="1187" t="s">
        <v>1005</v>
      </c>
      <c r="D22" s="1230">
        <v>2884</v>
      </c>
      <c r="E22" s="1230">
        <v>4000</v>
      </c>
      <c r="F22" s="1230">
        <f t="shared" si="0"/>
        <v>6884</v>
      </c>
    </row>
    <row r="23" spans="1:6" ht="15" customHeight="1">
      <c r="A23" s="1229"/>
      <c r="B23" s="1207"/>
      <c r="C23" s="1187" t="s">
        <v>1006</v>
      </c>
      <c r="D23" s="1187">
        <v>94</v>
      </c>
      <c r="E23" s="1230"/>
      <c r="F23" s="1230">
        <f t="shared" si="0"/>
        <v>94</v>
      </c>
    </row>
    <row r="24" spans="1:6" ht="15" customHeight="1">
      <c r="A24" s="1229"/>
      <c r="B24" s="1207"/>
      <c r="C24" s="1187" t="s">
        <v>1007</v>
      </c>
      <c r="D24" s="1230">
        <v>237</v>
      </c>
      <c r="E24" s="1230"/>
      <c r="F24" s="1230">
        <f t="shared" si="0"/>
        <v>237</v>
      </c>
    </row>
    <row r="25" spans="1:6" ht="15" customHeight="1">
      <c r="A25" s="1229"/>
      <c r="B25" s="1207"/>
      <c r="C25" s="1187" t="s">
        <v>1008</v>
      </c>
      <c r="D25" s="1230">
        <v>11740</v>
      </c>
      <c r="E25" s="1230"/>
      <c r="F25" s="1230">
        <f t="shared" si="0"/>
        <v>11740</v>
      </c>
    </row>
    <row r="26" spans="1:6" ht="15" customHeight="1">
      <c r="A26" s="1229"/>
      <c r="B26" s="1207"/>
      <c r="C26" s="1187" t="s">
        <v>1009</v>
      </c>
      <c r="D26" s="1230">
        <v>126</v>
      </c>
      <c r="E26" s="1230">
        <v>4853</v>
      </c>
      <c r="F26" s="1230">
        <f t="shared" si="0"/>
        <v>4979</v>
      </c>
    </row>
    <row r="27" spans="1:6" ht="15" customHeight="1">
      <c r="A27" s="1229"/>
      <c r="B27" s="1207"/>
      <c r="C27" s="1187" t="s">
        <v>1010</v>
      </c>
      <c r="D27" s="1187">
        <v>60</v>
      </c>
      <c r="E27" s="1230"/>
      <c r="F27" s="1230">
        <f t="shared" si="0"/>
        <v>60</v>
      </c>
    </row>
    <row r="28" spans="1:6" ht="15" customHeight="1">
      <c r="A28" s="1229"/>
      <c r="B28" s="1207"/>
      <c r="C28" s="1187" t="s">
        <v>1011</v>
      </c>
      <c r="D28" s="1187"/>
      <c r="E28" s="1230">
        <v>7673</v>
      </c>
      <c r="F28" s="1230">
        <f t="shared" si="0"/>
        <v>7673</v>
      </c>
    </row>
    <row r="29" spans="1:6" ht="15" customHeight="1">
      <c r="A29" s="1229"/>
      <c r="B29" s="1207"/>
      <c r="C29" s="1187" t="s">
        <v>1012</v>
      </c>
      <c r="D29" s="1230"/>
      <c r="E29" s="1230">
        <v>1413</v>
      </c>
      <c r="F29" s="1230">
        <f t="shared" si="0"/>
        <v>1413</v>
      </c>
    </row>
    <row r="30" spans="1:6" ht="15" customHeight="1">
      <c r="A30" s="1229"/>
      <c r="B30" s="1207"/>
      <c r="C30" s="1187" t="s">
        <v>1013</v>
      </c>
      <c r="D30" s="1230"/>
      <c r="E30" s="1230"/>
      <c r="F30" s="1230">
        <f t="shared" si="0"/>
        <v>0</v>
      </c>
    </row>
    <row r="31" spans="1:6" ht="15" customHeight="1">
      <c r="A31" s="1229"/>
      <c r="B31" s="1207"/>
      <c r="C31" s="1187" t="s">
        <v>1014</v>
      </c>
      <c r="D31" s="1230">
        <v>8</v>
      </c>
      <c r="E31" s="1230"/>
      <c r="F31" s="1230">
        <f t="shared" si="0"/>
        <v>8</v>
      </c>
    </row>
    <row r="32" spans="1:6" ht="15" customHeight="1">
      <c r="A32" s="1187"/>
      <c r="B32" s="1207"/>
      <c r="C32" s="1187" t="s">
        <v>1015</v>
      </c>
      <c r="D32" s="1230"/>
      <c r="E32" s="1230">
        <v>91</v>
      </c>
      <c r="F32" s="1230">
        <f t="shared" si="0"/>
        <v>91</v>
      </c>
    </row>
    <row r="33" spans="1:6" ht="15" customHeight="1">
      <c r="A33" s="1229"/>
      <c r="B33" s="1207"/>
      <c r="C33" s="1187" t="s">
        <v>1851</v>
      </c>
      <c r="D33" s="1230">
        <v>120</v>
      </c>
      <c r="E33" s="1230"/>
      <c r="F33" s="1230">
        <f t="shared" si="0"/>
        <v>120</v>
      </c>
    </row>
    <row r="34" spans="1:6" ht="15" customHeight="1">
      <c r="A34" s="1187"/>
      <c r="B34" s="1207"/>
      <c r="C34" s="1187" t="s">
        <v>1887</v>
      </c>
      <c r="D34" s="1230">
        <v>149</v>
      </c>
      <c r="E34" s="1230"/>
      <c r="F34" s="1230">
        <f t="shared" si="0"/>
        <v>149</v>
      </c>
    </row>
    <row r="35" spans="1:6" ht="28.5" customHeight="1">
      <c r="A35" s="1229"/>
      <c r="B35" s="1207"/>
      <c r="C35" s="1231" t="s">
        <v>1016</v>
      </c>
      <c r="D35" s="1230">
        <v>116</v>
      </c>
      <c r="E35" s="1230"/>
      <c r="F35" s="1230">
        <f t="shared" si="0"/>
        <v>116</v>
      </c>
    </row>
    <row r="36" spans="1:6" ht="15" customHeight="1">
      <c r="A36" s="1229"/>
      <c r="B36" s="1207"/>
      <c r="C36" s="1187" t="s">
        <v>1208</v>
      </c>
      <c r="D36" s="1230">
        <v>2832</v>
      </c>
      <c r="E36" s="1230"/>
      <c r="F36" s="1230">
        <f t="shared" si="0"/>
        <v>2832</v>
      </c>
    </row>
    <row r="37" spans="1:6" ht="15" customHeight="1">
      <c r="A37" s="1229"/>
      <c r="B37" s="1207"/>
      <c r="C37" s="1187" t="s">
        <v>1017</v>
      </c>
      <c r="D37" s="1230">
        <v>8</v>
      </c>
      <c r="E37" s="1230"/>
      <c r="F37" s="1230">
        <f t="shared" si="0"/>
        <v>8</v>
      </c>
    </row>
    <row r="38" spans="1:6" ht="15" customHeight="1">
      <c r="A38" s="1229"/>
      <c r="B38" s="1207"/>
      <c r="C38" s="1187" t="s">
        <v>1920</v>
      </c>
      <c r="D38" s="1230">
        <v>150</v>
      </c>
      <c r="E38" s="1230">
        <v>50</v>
      </c>
      <c r="F38" s="1230">
        <f t="shared" si="0"/>
        <v>200</v>
      </c>
    </row>
    <row r="39" spans="1:6" ht="15" customHeight="1">
      <c r="A39" s="1229"/>
      <c r="B39" s="1207"/>
      <c r="C39" s="1187" t="s">
        <v>1662</v>
      </c>
      <c r="D39" s="1230">
        <v>8</v>
      </c>
      <c r="E39" s="1230">
        <v>290</v>
      </c>
      <c r="F39" s="1230">
        <f t="shared" si="0"/>
        <v>298</v>
      </c>
    </row>
    <row r="40" spans="1:6" ht="15" customHeight="1">
      <c r="A40" s="1229"/>
      <c r="B40" s="1207"/>
      <c r="C40" s="1187" t="s">
        <v>1879</v>
      </c>
      <c r="D40" s="1230">
        <v>23</v>
      </c>
      <c r="E40" s="1230"/>
      <c r="F40" s="1230">
        <f t="shared" si="0"/>
        <v>23</v>
      </c>
    </row>
    <row r="41" spans="1:6" ht="15" customHeight="1">
      <c r="A41" s="1229"/>
      <c r="B41" s="1207"/>
      <c r="C41" s="1187" t="s">
        <v>1409</v>
      </c>
      <c r="D41" s="1230">
        <v>4829</v>
      </c>
      <c r="E41" s="1230"/>
      <c r="F41" s="1230">
        <f t="shared" si="0"/>
        <v>4829</v>
      </c>
    </row>
    <row r="42" spans="1:6" ht="15" customHeight="1">
      <c r="A42" s="1229"/>
      <c r="B42" s="1207"/>
      <c r="C42" s="1187" t="s">
        <v>374</v>
      </c>
      <c r="D42" s="1230">
        <v>1156</v>
      </c>
      <c r="E42" s="1230"/>
      <c r="F42" s="1230">
        <f t="shared" si="0"/>
        <v>1156</v>
      </c>
    </row>
    <row r="43" spans="3:6" ht="6.75" customHeight="1" thickBot="1">
      <c r="C43" s="1189"/>
      <c r="F43" s="1220">
        <f t="shared" si="0"/>
        <v>0</v>
      </c>
    </row>
    <row r="44" spans="1:6" s="1213" customFormat="1" ht="15" customHeight="1" thickBot="1">
      <c r="A44" s="1232"/>
      <c r="B44" s="1170" t="s">
        <v>1018</v>
      </c>
      <c r="C44" s="1233" t="s">
        <v>1019</v>
      </c>
      <c r="D44" s="1171">
        <f>SUM(D9:D42)</f>
        <v>28154</v>
      </c>
      <c r="E44" s="1171">
        <f>SUM(E9:E42)</f>
        <v>50432</v>
      </c>
      <c r="F44" s="1171">
        <f>SUM(F9:F42)</f>
        <v>78586</v>
      </c>
    </row>
    <row r="45" ht="6.75" customHeight="1">
      <c r="C45" s="1189"/>
    </row>
    <row r="46" spans="1:6" s="1228" customFormat="1" ht="15" customHeight="1">
      <c r="A46" s="1234" t="s">
        <v>1020</v>
      </c>
      <c r="B46" s="1235" t="s">
        <v>1763</v>
      </c>
      <c r="C46" s="1236"/>
      <c r="D46" s="1237"/>
      <c r="E46" s="1237"/>
      <c r="F46" s="1237"/>
    </row>
    <row r="47" ht="15" customHeight="1">
      <c r="C47" s="1238"/>
    </row>
    <row r="48" spans="1:6" ht="15" customHeight="1">
      <c r="A48" s="1229"/>
      <c r="B48" s="1207"/>
      <c r="C48" s="1239" t="s">
        <v>1679</v>
      </c>
      <c r="D48" s="1230">
        <v>30</v>
      </c>
      <c r="E48" s="1230"/>
      <c r="F48" s="1230">
        <f aca="true" t="shared" si="1" ref="F48:F65">SUM(D48:E48)</f>
        <v>30</v>
      </c>
    </row>
    <row r="49" spans="1:6" ht="15" customHeight="1">
      <c r="A49" s="1229"/>
      <c r="B49" s="1207"/>
      <c r="C49" s="1239" t="s">
        <v>1922</v>
      </c>
      <c r="D49" s="1230">
        <v>37</v>
      </c>
      <c r="E49" s="1230"/>
      <c r="F49" s="1230">
        <f t="shared" si="1"/>
        <v>37</v>
      </c>
    </row>
    <row r="50" spans="1:6" ht="15" customHeight="1">
      <c r="A50" s="1229"/>
      <c r="B50" s="1207"/>
      <c r="C50" s="1239" t="s">
        <v>998</v>
      </c>
      <c r="D50" s="1230">
        <v>4913</v>
      </c>
      <c r="E50" s="1230">
        <v>13960</v>
      </c>
      <c r="F50" s="1230">
        <f t="shared" si="1"/>
        <v>18873</v>
      </c>
    </row>
    <row r="51" spans="1:6" ht="15" customHeight="1">
      <c r="A51" s="1229"/>
      <c r="B51" s="1207"/>
      <c r="C51" s="1239" t="s">
        <v>1021</v>
      </c>
      <c r="D51" s="1230">
        <v>40</v>
      </c>
      <c r="E51" s="1230">
        <v>1554</v>
      </c>
      <c r="F51" s="1230">
        <f t="shared" si="1"/>
        <v>1594</v>
      </c>
    </row>
    <row r="52" spans="1:6" ht="15" customHeight="1">
      <c r="A52" s="1229"/>
      <c r="B52" s="1207"/>
      <c r="C52" s="1187" t="s">
        <v>1013</v>
      </c>
      <c r="D52" s="1230">
        <v>1</v>
      </c>
      <c r="E52" s="1230">
        <v>110</v>
      </c>
      <c r="F52" s="1230">
        <f t="shared" si="1"/>
        <v>111</v>
      </c>
    </row>
    <row r="53" spans="1:6" ht="15" customHeight="1">
      <c r="A53" s="1229"/>
      <c r="B53" s="1207"/>
      <c r="C53" s="1187" t="s">
        <v>1022</v>
      </c>
      <c r="D53" s="1230">
        <v>66</v>
      </c>
      <c r="E53" s="1230"/>
      <c r="F53" s="1230">
        <f t="shared" si="1"/>
        <v>66</v>
      </c>
    </row>
    <row r="54" spans="1:6" ht="15" customHeight="1">
      <c r="A54" s="1229"/>
      <c r="B54" s="1207"/>
      <c r="C54" s="1187" t="s">
        <v>1409</v>
      </c>
      <c r="D54" s="1230">
        <v>1658</v>
      </c>
      <c r="E54" s="1230"/>
      <c r="F54" s="1230">
        <f t="shared" si="1"/>
        <v>1658</v>
      </c>
    </row>
    <row r="55" spans="1:6" ht="15" customHeight="1">
      <c r="A55" s="1229"/>
      <c r="B55" s="1207"/>
      <c r="C55" s="1187" t="s">
        <v>1023</v>
      </c>
      <c r="D55" s="1230">
        <v>1</v>
      </c>
      <c r="E55" s="1230"/>
      <c r="F55" s="1230">
        <f t="shared" si="1"/>
        <v>1</v>
      </c>
    </row>
    <row r="56" spans="1:6" ht="15" customHeight="1">
      <c r="A56" s="1229"/>
      <c r="B56" s="1207"/>
      <c r="C56" s="1187" t="s">
        <v>1879</v>
      </c>
      <c r="D56" s="1230">
        <v>245</v>
      </c>
      <c r="E56" s="1230"/>
      <c r="F56" s="1230">
        <f t="shared" si="1"/>
        <v>245</v>
      </c>
    </row>
    <row r="57" spans="1:6" ht="15" customHeight="1">
      <c r="A57" s="1229"/>
      <c r="B57" s="1207"/>
      <c r="C57" s="1187" t="s">
        <v>996</v>
      </c>
      <c r="D57" s="1230">
        <v>9</v>
      </c>
      <c r="E57" s="1230">
        <v>75</v>
      </c>
      <c r="F57" s="1230">
        <f t="shared" si="1"/>
        <v>84</v>
      </c>
    </row>
    <row r="58" spans="1:6" ht="15" customHeight="1">
      <c r="A58" s="1229"/>
      <c r="B58" s="1207"/>
      <c r="C58" s="1187" t="s">
        <v>1024</v>
      </c>
      <c r="D58" s="1230">
        <v>2</v>
      </c>
      <c r="E58" s="1230"/>
      <c r="F58" s="1230">
        <f t="shared" si="1"/>
        <v>2</v>
      </c>
    </row>
    <row r="59" spans="1:6" ht="15" customHeight="1">
      <c r="A59" s="1229"/>
      <c r="B59" s="1207"/>
      <c r="C59" s="1187" t="s">
        <v>1887</v>
      </c>
      <c r="D59" s="1230">
        <v>21</v>
      </c>
      <c r="E59" s="1230"/>
      <c r="F59" s="1230">
        <f t="shared" si="1"/>
        <v>21</v>
      </c>
    </row>
    <row r="60" spans="1:6" ht="15" customHeight="1">
      <c r="A60" s="1229"/>
      <c r="B60" s="1207"/>
      <c r="C60" s="1187" t="s">
        <v>374</v>
      </c>
      <c r="D60" s="1230">
        <v>311</v>
      </c>
      <c r="E60" s="1230"/>
      <c r="F60" s="1230">
        <f t="shared" si="1"/>
        <v>311</v>
      </c>
    </row>
    <row r="61" spans="1:6" ht="15" customHeight="1">
      <c r="A61" s="1229"/>
      <c r="B61" s="1207"/>
      <c r="C61" s="1187" t="s">
        <v>1662</v>
      </c>
      <c r="D61" s="1230"/>
      <c r="E61" s="1230">
        <v>91</v>
      </c>
      <c r="F61" s="1230">
        <f t="shared" si="1"/>
        <v>91</v>
      </c>
    </row>
    <row r="62" spans="1:6" ht="15" customHeight="1">
      <c r="A62" s="1229"/>
      <c r="B62" s="1207"/>
      <c r="C62" s="1187" t="s">
        <v>1851</v>
      </c>
      <c r="D62" s="1230">
        <v>31</v>
      </c>
      <c r="E62" s="1230"/>
      <c r="F62" s="1230">
        <f t="shared" si="1"/>
        <v>31</v>
      </c>
    </row>
    <row r="63" spans="1:6" ht="28.5" customHeight="1">
      <c r="A63" s="1229"/>
      <c r="B63" s="1207"/>
      <c r="C63" s="1231" t="s">
        <v>1016</v>
      </c>
      <c r="D63" s="1230">
        <v>3</v>
      </c>
      <c r="E63" s="1230"/>
      <c r="F63" s="1230">
        <f t="shared" si="1"/>
        <v>3</v>
      </c>
    </row>
    <row r="64" spans="1:6" ht="15" customHeight="1">
      <c r="A64" s="1229"/>
      <c r="B64" s="1207"/>
      <c r="C64" s="1187" t="s">
        <v>1920</v>
      </c>
      <c r="D64" s="1230">
        <v>48</v>
      </c>
      <c r="E64" s="1230">
        <v>10</v>
      </c>
      <c r="F64" s="1230">
        <f t="shared" si="1"/>
        <v>58</v>
      </c>
    </row>
    <row r="65" spans="1:6" ht="15" customHeight="1">
      <c r="A65" s="1229"/>
      <c r="B65" s="1207"/>
      <c r="C65" s="1187" t="s">
        <v>1208</v>
      </c>
      <c r="D65" s="1230">
        <v>768</v>
      </c>
      <c r="E65" s="1230"/>
      <c r="F65" s="1230">
        <f t="shared" si="1"/>
        <v>768</v>
      </c>
    </row>
    <row r="66" ht="7.5" customHeight="1" thickBot="1"/>
    <row r="67" spans="1:6" s="1213" customFormat="1" ht="15" customHeight="1" thickBot="1">
      <c r="A67" s="1232"/>
      <c r="B67" s="1170" t="s">
        <v>1018</v>
      </c>
      <c r="C67" s="1233" t="s">
        <v>1025</v>
      </c>
      <c r="D67" s="1171">
        <f>SUM(D48:D66)</f>
        <v>8184</v>
      </c>
      <c r="E67" s="1171">
        <f>SUM(E48:E66)</f>
        <v>15800</v>
      </c>
      <c r="F67" s="1171">
        <f>SUM(F48:F65)</f>
        <v>23984</v>
      </c>
    </row>
    <row r="68" ht="4.5" customHeight="1"/>
    <row r="69" spans="1:6" s="1228" customFormat="1" ht="15" customHeight="1">
      <c r="A69" s="1234" t="s">
        <v>1026</v>
      </c>
      <c r="B69" s="1235" t="s">
        <v>1764</v>
      </c>
      <c r="D69" s="1237"/>
      <c r="E69" s="1237"/>
      <c r="F69" s="1237"/>
    </row>
    <row r="70" ht="6" customHeight="1"/>
    <row r="71" spans="1:6" ht="15" customHeight="1">
      <c r="A71" s="1229" t="s">
        <v>593</v>
      </c>
      <c r="B71" s="1207" t="s">
        <v>1817</v>
      </c>
      <c r="C71" s="1208"/>
      <c r="D71" s="1230"/>
      <c r="E71" s="1230"/>
      <c r="F71" s="1230"/>
    </row>
    <row r="72" spans="1:6" ht="15" customHeight="1">
      <c r="A72" s="1229"/>
      <c r="B72" s="1207"/>
      <c r="C72" s="1231" t="s">
        <v>1027</v>
      </c>
      <c r="D72" s="1230">
        <v>1479</v>
      </c>
      <c r="E72" s="1230"/>
      <c r="F72" s="1230">
        <f>SUM(D72:E72)</f>
        <v>1479</v>
      </c>
    </row>
    <row r="73" spans="1:6" ht="15" customHeight="1">
      <c r="A73" s="1229"/>
      <c r="B73" s="1207"/>
      <c r="C73" s="1187" t="s">
        <v>1028</v>
      </c>
      <c r="D73" s="1230"/>
      <c r="E73" s="1230"/>
      <c r="F73" s="1230"/>
    </row>
    <row r="74" ht="3.75" customHeight="1"/>
    <row r="75" spans="1:6" s="1213" customFormat="1" ht="15" customHeight="1">
      <c r="A75" s="1240"/>
      <c r="B75" s="1241"/>
      <c r="C75" s="1242" t="s">
        <v>1029</v>
      </c>
      <c r="D75" s="1243">
        <f>SUM(D72:D74)</f>
        <v>1479</v>
      </c>
      <c r="E75" s="1243">
        <f>SUM(E72:E74)</f>
        <v>0</v>
      </c>
      <c r="F75" s="1243">
        <f>SUM(F72:F74)</f>
        <v>1479</v>
      </c>
    </row>
    <row r="76" spans="1:6" ht="4.5" customHeight="1">
      <c r="A76" s="1229"/>
      <c r="B76" s="1207"/>
      <c r="C76" s="1244"/>
      <c r="D76" s="1245"/>
      <c r="E76" s="1230"/>
      <c r="F76" s="1245"/>
    </row>
    <row r="77" spans="1:6" ht="16.5" customHeight="1">
      <c r="A77" s="1229" t="s">
        <v>595</v>
      </c>
      <c r="B77" s="1207" t="s">
        <v>1825</v>
      </c>
      <c r="C77" s="1244"/>
      <c r="D77" s="1230"/>
      <c r="E77" s="1230"/>
      <c r="F77" s="1230"/>
    </row>
    <row r="78" spans="1:6" ht="24.75" customHeight="1">
      <c r="A78" s="1229"/>
      <c r="B78" s="1207"/>
      <c r="C78" s="1231" t="s">
        <v>1030</v>
      </c>
      <c r="D78" s="1230">
        <v>5674</v>
      </c>
      <c r="E78" s="1230"/>
      <c r="F78" s="1230">
        <f>SUM(D78:E78)</f>
        <v>5674</v>
      </c>
    </row>
    <row r="79" ht="6" customHeight="1"/>
    <row r="80" spans="1:6" ht="16.5" customHeight="1">
      <c r="A80" s="1240"/>
      <c r="B80" s="1241"/>
      <c r="C80" s="1242" t="s">
        <v>1031</v>
      </c>
      <c r="D80" s="1243">
        <f>SUM(D78:D79)</f>
        <v>5674</v>
      </c>
      <c r="E80" s="1243">
        <f>SUM(E78:E79)</f>
        <v>0</v>
      </c>
      <c r="F80" s="1243">
        <f>SUM(F78:F79)</f>
        <v>5674</v>
      </c>
    </row>
    <row r="81" ht="5.25" customHeight="1"/>
    <row r="82" spans="1:3" ht="12.75" customHeight="1">
      <c r="A82" s="1221" t="s">
        <v>597</v>
      </c>
      <c r="B82" s="1246" t="s">
        <v>1828</v>
      </c>
      <c r="C82" s="1246"/>
    </row>
    <row r="83" spans="1:6" ht="16.5" customHeight="1">
      <c r="A83" s="1229"/>
      <c r="B83" s="1247"/>
      <c r="C83" s="1247" t="s">
        <v>1032</v>
      </c>
      <c r="D83" s="1230">
        <v>2356</v>
      </c>
      <c r="E83" s="1230"/>
      <c r="F83" s="1230">
        <f>SUM(D83:E83)</f>
        <v>2356</v>
      </c>
    </row>
    <row r="84" spans="1:6" ht="16.5" customHeight="1">
      <c r="A84" s="1229"/>
      <c r="B84" s="1207"/>
      <c r="C84" s="1239" t="s">
        <v>1033</v>
      </c>
      <c r="D84" s="1230">
        <v>996</v>
      </c>
      <c r="E84" s="1230">
        <v>500</v>
      </c>
      <c r="F84" s="1230">
        <f>SUM(D84:E84)</f>
        <v>1496</v>
      </c>
    </row>
    <row r="85" spans="1:6" ht="16.5" customHeight="1">
      <c r="A85" s="1229"/>
      <c r="B85" s="1207"/>
      <c r="C85" s="1239" t="s">
        <v>1034</v>
      </c>
      <c r="D85" s="1230">
        <v>299</v>
      </c>
      <c r="E85" s="1230"/>
      <c r="F85" s="1230">
        <f>SUM(D85:E85)</f>
        <v>299</v>
      </c>
    </row>
    <row r="86" ht="1.5" customHeight="1"/>
    <row r="87" spans="1:6" s="1213" customFormat="1" ht="16.5" customHeight="1">
      <c r="A87" s="1240"/>
      <c r="B87" s="1241"/>
      <c r="C87" s="1242" t="s">
        <v>1035</v>
      </c>
      <c r="D87" s="1243">
        <f>SUM(D83:D86)</f>
        <v>3651</v>
      </c>
      <c r="E87" s="1243">
        <f>SUM(E84:E86)</f>
        <v>500</v>
      </c>
      <c r="F87" s="1243">
        <f>SUM(F83:F85)</f>
        <v>4151</v>
      </c>
    </row>
    <row r="88" spans="1:6" ht="3" customHeight="1">
      <c r="A88" s="1229"/>
      <c r="B88" s="1207"/>
      <c r="C88" s="1244"/>
      <c r="D88" s="1245"/>
      <c r="E88" s="1245"/>
      <c r="F88" s="1245"/>
    </row>
    <row r="89" spans="1:3" ht="16.5" customHeight="1">
      <c r="A89" s="1221" t="s">
        <v>599</v>
      </c>
      <c r="B89" s="1246" t="s">
        <v>1834</v>
      </c>
      <c r="C89" s="1246"/>
    </row>
    <row r="90" spans="1:6" ht="16.5" customHeight="1">
      <c r="A90" s="1229"/>
      <c r="B90" s="1207"/>
      <c r="C90" s="1187" t="s">
        <v>1036</v>
      </c>
      <c r="D90" s="1187">
        <v>1504</v>
      </c>
      <c r="E90" s="1230"/>
      <c r="F90" s="1230">
        <f>SUM(D90:E90)</f>
        <v>1504</v>
      </c>
    </row>
    <row r="91" spans="1:6" ht="16.5" customHeight="1">
      <c r="A91" s="1229"/>
      <c r="B91" s="1207"/>
      <c r="C91" s="1187" t="s">
        <v>1666</v>
      </c>
      <c r="D91" s="1187">
        <v>2593</v>
      </c>
      <c r="E91" s="1230"/>
      <c r="F91" s="1230">
        <f>SUM(D91:E91)</f>
        <v>2593</v>
      </c>
    </row>
    <row r="92" ht="3" customHeight="1"/>
    <row r="93" spans="1:6" ht="16.5" customHeight="1">
      <c r="A93" s="1240"/>
      <c r="B93" s="1241"/>
      <c r="C93" s="1242" t="s">
        <v>1037</v>
      </c>
      <c r="D93" s="1243">
        <f>SUM(D90:D92)</f>
        <v>4097</v>
      </c>
      <c r="E93" s="1243">
        <f>SUM(E90:E92)</f>
        <v>0</v>
      </c>
      <c r="F93" s="1243">
        <f>SUM(F90:F92)</f>
        <v>4097</v>
      </c>
    </row>
    <row r="94" spans="1:6" ht="3" customHeight="1">
      <c r="A94" s="1229"/>
      <c r="B94" s="1207"/>
      <c r="C94" s="1244"/>
      <c r="D94" s="1245"/>
      <c r="E94" s="1245"/>
      <c r="F94" s="1245"/>
    </row>
    <row r="95" spans="1:6" s="1252" customFormat="1" ht="16.5" customHeight="1">
      <c r="A95" s="1248" t="s">
        <v>609</v>
      </c>
      <c r="B95" s="1249" t="s">
        <v>1751</v>
      </c>
      <c r="C95" s="1250"/>
      <c r="D95" s="1251"/>
      <c r="E95" s="1251"/>
      <c r="F95" s="1251"/>
    </row>
    <row r="96" spans="1:6" s="1252" customFormat="1" ht="16.5" customHeight="1">
      <c r="A96" s="1253"/>
      <c r="B96" s="1254"/>
      <c r="C96" s="1255" t="s">
        <v>1038</v>
      </c>
      <c r="D96" s="1256">
        <v>1196</v>
      </c>
      <c r="E96" s="1256"/>
      <c r="F96" s="1256">
        <f aca="true" t="shared" si="2" ref="F96:F102">SUM(D96:E96)</f>
        <v>1196</v>
      </c>
    </row>
    <row r="97" spans="1:6" s="1252" customFormat="1" ht="16.5" customHeight="1">
      <c r="A97" s="1253"/>
      <c r="B97" s="1254"/>
      <c r="C97" s="1255" t="s">
        <v>1039</v>
      </c>
      <c r="D97" s="1256"/>
      <c r="E97" s="1256">
        <v>1603</v>
      </c>
      <c r="F97" s="1256">
        <f t="shared" si="2"/>
        <v>1603</v>
      </c>
    </row>
    <row r="98" spans="1:6" s="1252" customFormat="1" ht="16.5" customHeight="1">
      <c r="A98" s="1253"/>
      <c r="B98" s="1254"/>
      <c r="C98" s="1255" t="s">
        <v>1841</v>
      </c>
      <c r="D98" s="1256">
        <v>52</v>
      </c>
      <c r="E98" s="1256"/>
      <c r="F98" s="1256">
        <f t="shared" si="2"/>
        <v>52</v>
      </c>
    </row>
    <row r="99" spans="1:6" s="1252" customFormat="1" ht="16.5" customHeight="1">
      <c r="A99" s="1253"/>
      <c r="B99" s="1254"/>
      <c r="C99" s="1255" t="s">
        <v>1040</v>
      </c>
      <c r="D99" s="1256"/>
      <c r="E99" s="1256">
        <v>400</v>
      </c>
      <c r="F99" s="1256">
        <f t="shared" si="2"/>
        <v>400</v>
      </c>
    </row>
    <row r="100" spans="1:6" s="1252" customFormat="1" ht="16.5" customHeight="1">
      <c r="A100" s="1253"/>
      <c r="B100" s="1254"/>
      <c r="C100" s="1255" t="s">
        <v>1041</v>
      </c>
      <c r="D100" s="1256">
        <v>249</v>
      </c>
      <c r="E100" s="1256"/>
      <c r="F100" s="1256">
        <f t="shared" si="2"/>
        <v>249</v>
      </c>
    </row>
    <row r="101" spans="1:6" s="1252" customFormat="1" ht="16.5" customHeight="1">
      <c r="A101" s="1253"/>
      <c r="B101" s="1254"/>
      <c r="C101" s="1255" t="s">
        <v>1042</v>
      </c>
      <c r="D101" s="1256">
        <v>144</v>
      </c>
      <c r="E101" s="1256"/>
      <c r="F101" s="1256">
        <f t="shared" si="2"/>
        <v>144</v>
      </c>
    </row>
    <row r="102" spans="1:6" s="1252" customFormat="1" ht="16.5" customHeight="1">
      <c r="A102" s="1253"/>
      <c r="B102" s="1254"/>
      <c r="C102" s="1255" t="s">
        <v>1043</v>
      </c>
      <c r="D102" s="1256">
        <v>498</v>
      </c>
      <c r="E102" s="1256">
        <v>207</v>
      </c>
      <c r="F102" s="1256">
        <f t="shared" si="2"/>
        <v>705</v>
      </c>
    </row>
    <row r="103" spans="1:6" s="1252" customFormat="1" ht="2.25" customHeight="1">
      <c r="A103" s="1248"/>
      <c r="B103" s="1249"/>
      <c r="D103" s="1251"/>
      <c r="E103" s="1251"/>
      <c r="F103" s="1251"/>
    </row>
    <row r="104" spans="1:6" s="1252" customFormat="1" ht="14.25" customHeight="1">
      <c r="A104" s="1257"/>
      <c r="B104" s="1258"/>
      <c r="C104" s="1259" t="s">
        <v>1044</v>
      </c>
      <c r="D104" s="1260">
        <f>SUM(D96:D102)</f>
        <v>2139</v>
      </c>
      <c r="E104" s="1260">
        <f>SUM(E96:E102)</f>
        <v>2210</v>
      </c>
      <c r="F104" s="1260">
        <f>SUM(F96:F102)</f>
        <v>4349</v>
      </c>
    </row>
    <row r="105" spans="1:6" s="1252" customFormat="1" ht="5.25" customHeight="1">
      <c r="A105" s="1253"/>
      <c r="B105" s="1254"/>
      <c r="C105" s="1261"/>
      <c r="D105" s="1262"/>
      <c r="E105" s="1262"/>
      <c r="F105" s="1262"/>
    </row>
    <row r="106" spans="1:3" ht="15" customHeight="1">
      <c r="A106" s="1221" t="s">
        <v>611</v>
      </c>
      <c r="B106" s="1213" t="s">
        <v>1843</v>
      </c>
      <c r="C106" s="1263"/>
    </row>
    <row r="107" spans="1:6" ht="13.5" customHeight="1">
      <c r="A107" s="1229"/>
      <c r="B107" s="1207"/>
      <c r="C107" s="1187" t="s">
        <v>1045</v>
      </c>
      <c r="D107" s="1230">
        <v>1725</v>
      </c>
      <c r="E107" s="1230">
        <v>1185</v>
      </c>
      <c r="F107" s="1230">
        <f>SUM(D107:E107)</f>
        <v>2910</v>
      </c>
    </row>
    <row r="108" spans="1:6" ht="13.5" customHeight="1">
      <c r="A108" s="1229"/>
      <c r="B108" s="1207"/>
      <c r="C108" s="1187" t="s">
        <v>1046</v>
      </c>
      <c r="D108" s="1230">
        <v>868</v>
      </c>
      <c r="E108" s="1230"/>
      <c r="F108" s="1230">
        <f>SUM(D108:E108)</f>
        <v>868</v>
      </c>
    </row>
    <row r="109" ht="5.25" customHeight="1"/>
    <row r="110" spans="1:6" s="1213" customFormat="1" ht="14.25" customHeight="1">
      <c r="A110" s="1240"/>
      <c r="B110" s="1241"/>
      <c r="C110" s="1242" t="s">
        <v>1047</v>
      </c>
      <c r="D110" s="1243">
        <f>SUM(D107:D108)</f>
        <v>2593</v>
      </c>
      <c r="E110" s="1243">
        <f>SUM(E107:E108)</f>
        <v>1185</v>
      </c>
      <c r="F110" s="1243">
        <f>SUM(F107:F108)</f>
        <v>3778</v>
      </c>
    </row>
    <row r="111" spans="1:6" s="1213" customFormat="1" ht="6.75" customHeight="1">
      <c r="A111" s="1229"/>
      <c r="B111" s="1207"/>
      <c r="C111" s="1264"/>
      <c r="D111" s="1245"/>
      <c r="E111" s="1245"/>
      <c r="F111" s="1245"/>
    </row>
    <row r="112" spans="1:6" s="1228" customFormat="1" ht="14.25" customHeight="1">
      <c r="A112" s="1265"/>
      <c r="B112" s="1266"/>
      <c r="C112" s="1267" t="s">
        <v>1048</v>
      </c>
      <c r="D112" s="1268">
        <f>SUM(D72:D110)/2</f>
        <v>19633</v>
      </c>
      <c r="E112" s="1268">
        <f>SUM(E72:E110)/2</f>
        <v>3895</v>
      </c>
      <c r="F112" s="1268">
        <f>SUM(F72:F110)/2</f>
        <v>23528</v>
      </c>
    </row>
    <row r="113" ht="15.75" customHeight="1"/>
    <row r="114" spans="1:3" ht="15.75" customHeight="1">
      <c r="A114" s="1221" t="s">
        <v>615</v>
      </c>
      <c r="B114" s="1213" t="s">
        <v>1849</v>
      </c>
      <c r="C114" s="1263"/>
    </row>
    <row r="115" spans="1:6" ht="15.75" customHeight="1">
      <c r="A115" s="1229"/>
      <c r="B115" s="1207"/>
      <c r="C115" s="1239" t="s">
        <v>1696</v>
      </c>
      <c r="D115" s="1230">
        <v>382</v>
      </c>
      <c r="E115" s="1230"/>
      <c r="F115" s="1230">
        <f>SUM(D115:E115)</f>
        <v>382</v>
      </c>
    </row>
    <row r="116" spans="1:6" ht="15.75" customHeight="1">
      <c r="A116" s="1229"/>
      <c r="B116" s="1207"/>
      <c r="C116" s="1239" t="s">
        <v>1049</v>
      </c>
      <c r="D116" s="1230">
        <v>5709</v>
      </c>
      <c r="E116" s="1230"/>
      <c r="F116" s="1230">
        <f>SUM(D116:E116)</f>
        <v>5709</v>
      </c>
    </row>
    <row r="117" spans="1:6" ht="15.75" customHeight="1">
      <c r="A117" s="1229"/>
      <c r="B117" s="1207"/>
      <c r="C117" s="1239" t="s">
        <v>1628</v>
      </c>
      <c r="D117" s="1230">
        <v>1050</v>
      </c>
      <c r="E117" s="1230"/>
      <c r="F117" s="1230">
        <f>SUM(D117:E117)</f>
        <v>1050</v>
      </c>
    </row>
    <row r="118" spans="1:6" ht="15.75" customHeight="1">
      <c r="A118" s="1229"/>
      <c r="B118" s="1207"/>
      <c r="C118" s="1239" t="s">
        <v>1657</v>
      </c>
      <c r="D118" s="1230">
        <v>21</v>
      </c>
      <c r="E118" s="1230"/>
      <c r="F118" s="1230">
        <f>SUM(D118:E118)</f>
        <v>21</v>
      </c>
    </row>
    <row r="119" ht="15.75" customHeight="1"/>
    <row r="120" spans="1:6" ht="15.75" customHeight="1">
      <c r="A120" s="1240"/>
      <c r="B120" s="1241"/>
      <c r="C120" s="1242" t="s">
        <v>1050</v>
      </c>
      <c r="D120" s="1243">
        <f>SUM(D115:D119)</f>
        <v>7162</v>
      </c>
      <c r="E120" s="1243">
        <f>SUM(E116:E118)</f>
        <v>0</v>
      </c>
      <c r="F120" s="1243">
        <f>SUM(F115:F118)</f>
        <v>7162</v>
      </c>
    </row>
    <row r="121" spans="1:6" ht="15.75" customHeight="1">
      <c r="A121" s="1229"/>
      <c r="B121" s="1207"/>
      <c r="C121" s="1244"/>
      <c r="D121" s="1245"/>
      <c r="E121" s="1245"/>
      <c r="F121" s="1245"/>
    </row>
    <row r="122" spans="1:3" ht="16.5" customHeight="1">
      <c r="A122" s="1221" t="s">
        <v>624</v>
      </c>
      <c r="B122" s="1213" t="s">
        <v>1888</v>
      </c>
      <c r="C122" s="1263"/>
    </row>
    <row r="123" spans="1:6" ht="16.5" customHeight="1">
      <c r="A123" s="1229"/>
      <c r="B123" s="1207"/>
      <c r="C123" s="1239" t="s">
        <v>1662</v>
      </c>
      <c r="D123" s="1230">
        <v>76</v>
      </c>
      <c r="E123" s="1230"/>
      <c r="F123" s="1230">
        <f>SUM(D123:E123)</f>
        <v>76</v>
      </c>
    </row>
    <row r="124" spans="1:6" ht="16.5" customHeight="1">
      <c r="A124" s="1229"/>
      <c r="B124" s="1207"/>
      <c r="C124" s="1239" t="s">
        <v>1889</v>
      </c>
      <c r="D124" s="1230"/>
      <c r="E124" s="1230">
        <v>1665</v>
      </c>
      <c r="F124" s="1230">
        <f>SUM(D124:E124)</f>
        <v>1665</v>
      </c>
    </row>
    <row r="125" ht="16.5" customHeight="1"/>
    <row r="126" spans="1:6" s="1213" customFormat="1" ht="16.5" customHeight="1">
      <c r="A126" s="1240"/>
      <c r="B126" s="1241"/>
      <c r="C126" s="1242" t="s">
        <v>1051</v>
      </c>
      <c r="D126" s="1243">
        <f>SUM(D123:D124)</f>
        <v>76</v>
      </c>
      <c r="E126" s="1243">
        <f>SUM(E123:E124)</f>
        <v>1665</v>
      </c>
      <c r="F126" s="1243">
        <f>SUM(F123:F124)</f>
        <v>1741</v>
      </c>
    </row>
    <row r="127" spans="1:6" ht="16.5" customHeight="1">
      <c r="A127" s="1263"/>
      <c r="B127" s="1172"/>
      <c r="D127" s="1172"/>
      <c r="E127" s="1172"/>
      <c r="F127" s="1172"/>
    </row>
    <row r="128" spans="1:6" ht="16.5" customHeight="1">
      <c r="A128" s="1221" t="s">
        <v>626</v>
      </c>
      <c r="B128" s="1213" t="s">
        <v>1860</v>
      </c>
      <c r="C128" s="1221"/>
      <c r="D128" s="1269"/>
      <c r="E128" s="1269"/>
      <c r="F128" s="1269"/>
    </row>
    <row r="129" spans="1:6" ht="16.5" customHeight="1">
      <c r="A129" s="1229"/>
      <c r="B129" s="1207"/>
      <c r="C129" s="1187" t="s">
        <v>1052</v>
      </c>
      <c r="D129" s="1230">
        <v>100</v>
      </c>
      <c r="E129" s="1270"/>
      <c r="F129" s="1230">
        <f>SUM(D129:E129)</f>
        <v>100</v>
      </c>
    </row>
    <row r="130" spans="1:6" ht="16.5" customHeight="1">
      <c r="A130" s="1229"/>
      <c r="B130" s="1207"/>
      <c r="C130" s="1187" t="s">
        <v>1053</v>
      </c>
      <c r="D130" s="1230">
        <v>230</v>
      </c>
      <c r="E130" s="1270"/>
      <c r="F130" s="1230">
        <f>SUM(D130:E130)</f>
        <v>230</v>
      </c>
    </row>
    <row r="131" ht="16.5" customHeight="1">
      <c r="E131" s="1269"/>
    </row>
    <row r="132" spans="1:6" s="1213" customFormat="1" ht="16.5" customHeight="1">
      <c r="A132" s="1240"/>
      <c r="B132" s="1241"/>
      <c r="C132" s="1242" t="s">
        <v>1054</v>
      </c>
      <c r="D132" s="1243">
        <f>SUM(D129:D131)</f>
        <v>330</v>
      </c>
      <c r="E132" s="1243">
        <f>SUM(E129:E131)</f>
        <v>0</v>
      </c>
      <c r="F132" s="1243">
        <f>SUM(F129:F131)</f>
        <v>330</v>
      </c>
    </row>
    <row r="133" ht="16.5" customHeight="1"/>
    <row r="134" spans="1:2" ht="15" customHeight="1">
      <c r="A134" s="1221" t="s">
        <v>633</v>
      </c>
      <c r="B134" s="1213" t="s">
        <v>995</v>
      </c>
    </row>
    <row r="135" spans="1:6" ht="15" customHeight="1">
      <c r="A135" s="1229"/>
      <c r="B135" s="1207"/>
      <c r="C135" s="1187" t="s">
        <v>1055</v>
      </c>
      <c r="D135" s="1230">
        <v>1800</v>
      </c>
      <c r="E135" s="1230"/>
      <c r="F135" s="1230">
        <f aca="true" t="shared" si="3" ref="F135:F141">SUM(D135:E135)</f>
        <v>1800</v>
      </c>
    </row>
    <row r="136" spans="1:6" ht="15" customHeight="1">
      <c r="A136" s="1229"/>
      <c r="B136" s="1207"/>
      <c r="C136" s="1187" t="s">
        <v>1056</v>
      </c>
      <c r="D136" s="1230">
        <v>45</v>
      </c>
      <c r="E136" s="1230"/>
      <c r="F136" s="1230">
        <f t="shared" si="3"/>
        <v>45</v>
      </c>
    </row>
    <row r="137" spans="1:6" ht="15" customHeight="1">
      <c r="A137" s="1229"/>
      <c r="B137" s="1207"/>
      <c r="C137" s="1187" t="s">
        <v>1057</v>
      </c>
      <c r="D137" s="1230">
        <v>431</v>
      </c>
      <c r="E137" s="1230"/>
      <c r="F137" s="1230">
        <f t="shared" si="3"/>
        <v>431</v>
      </c>
    </row>
    <row r="138" spans="1:6" ht="15" customHeight="1">
      <c r="A138" s="1229"/>
      <c r="B138" s="1207"/>
      <c r="C138" s="1187" t="s">
        <v>1058</v>
      </c>
      <c r="D138" s="1230">
        <v>41</v>
      </c>
      <c r="E138" s="1230"/>
      <c r="F138" s="1230">
        <f t="shared" si="3"/>
        <v>41</v>
      </c>
    </row>
    <row r="139" spans="1:6" ht="15" customHeight="1">
      <c r="A139" s="1229"/>
      <c r="B139" s="1207"/>
      <c r="C139" s="1187" t="s">
        <v>1698</v>
      </c>
      <c r="D139" s="1230">
        <v>3500</v>
      </c>
      <c r="E139" s="1230">
        <v>1500</v>
      </c>
      <c r="F139" s="1230">
        <f t="shared" si="3"/>
        <v>5000</v>
      </c>
    </row>
    <row r="140" spans="1:6" ht="15" customHeight="1">
      <c r="A140" s="1229"/>
      <c r="B140" s="1207"/>
      <c r="C140" s="1187" t="s">
        <v>1059</v>
      </c>
      <c r="D140" s="1230"/>
      <c r="E140" s="1230">
        <v>2000</v>
      </c>
      <c r="F140" s="1230">
        <f t="shared" si="3"/>
        <v>2000</v>
      </c>
    </row>
    <row r="141" spans="1:6" ht="15" customHeight="1">
      <c r="A141" s="1229"/>
      <c r="B141" s="1207"/>
      <c r="C141" s="1187" t="s">
        <v>499</v>
      </c>
      <c r="D141" s="1230"/>
      <c r="E141" s="1230">
        <v>1195</v>
      </c>
      <c r="F141" s="1230">
        <f t="shared" si="3"/>
        <v>1195</v>
      </c>
    </row>
    <row r="142" ht="11.25" customHeight="1">
      <c r="C142" s="1189"/>
    </row>
    <row r="143" spans="1:6" ht="16.5" customHeight="1">
      <c r="A143" s="1240"/>
      <c r="B143" s="1241"/>
      <c r="C143" s="1242" t="s">
        <v>1060</v>
      </c>
      <c r="D143" s="1243">
        <f>SUM(D135:D141)</f>
        <v>5817</v>
      </c>
      <c r="E143" s="1243">
        <f>SUM(E135:E141)</f>
        <v>4695</v>
      </c>
      <c r="F143" s="1243">
        <f>SUM(F135:F141)</f>
        <v>10512</v>
      </c>
    </row>
    <row r="144" ht="12.75">
      <c r="C144" s="1189"/>
    </row>
    <row r="145" spans="1:6" ht="13.5" customHeight="1">
      <c r="A145" s="1229" t="s">
        <v>635</v>
      </c>
      <c r="B145" s="1207" t="s">
        <v>996</v>
      </c>
      <c r="C145" s="1208"/>
      <c r="D145" s="1270">
        <v>135</v>
      </c>
      <c r="E145" s="1270"/>
      <c r="F145" s="1245">
        <f aca="true" t="shared" si="4" ref="F145:F173">SUM(D145:E145)</f>
        <v>135</v>
      </c>
    </row>
    <row r="146" spans="1:6" ht="13.5" customHeight="1">
      <c r="A146" s="1229" t="s">
        <v>637</v>
      </c>
      <c r="B146" s="1207" t="s">
        <v>1920</v>
      </c>
      <c r="C146" s="1208"/>
      <c r="D146" s="1270"/>
      <c r="E146" s="1270">
        <v>453</v>
      </c>
      <c r="F146" s="1245">
        <f t="shared" si="4"/>
        <v>453</v>
      </c>
    </row>
    <row r="147" spans="1:6" ht="13.5" customHeight="1">
      <c r="A147" s="1229" t="s">
        <v>639</v>
      </c>
      <c r="B147" s="1207" t="s">
        <v>1679</v>
      </c>
      <c r="C147" s="1208"/>
      <c r="D147" s="1270">
        <v>103</v>
      </c>
      <c r="E147" s="1270"/>
      <c r="F147" s="1245">
        <f t="shared" si="4"/>
        <v>103</v>
      </c>
    </row>
    <row r="148" spans="1:6" ht="13.5" customHeight="1">
      <c r="A148" s="1229" t="s">
        <v>641</v>
      </c>
      <c r="B148" s="1207" t="s">
        <v>1061</v>
      </c>
      <c r="C148" s="1207"/>
      <c r="D148" s="1270"/>
      <c r="E148" s="1270">
        <v>794</v>
      </c>
      <c r="F148" s="1245">
        <f t="shared" si="4"/>
        <v>794</v>
      </c>
    </row>
    <row r="149" spans="1:6" ht="13.5" customHeight="1">
      <c r="A149" s="1229" t="s">
        <v>664</v>
      </c>
      <c r="B149" s="1207" t="s">
        <v>1062</v>
      </c>
      <c r="C149" s="1208"/>
      <c r="D149" s="1270"/>
      <c r="E149" s="1270">
        <v>3000</v>
      </c>
      <c r="F149" s="1245">
        <f t="shared" si="4"/>
        <v>3000</v>
      </c>
    </row>
    <row r="150" spans="1:6" ht="13.5" customHeight="1">
      <c r="A150" s="1229" t="s">
        <v>671</v>
      </c>
      <c r="B150" s="1207" t="s">
        <v>1063</v>
      </c>
      <c r="C150" s="1208"/>
      <c r="D150" s="1270">
        <v>54</v>
      </c>
      <c r="E150" s="1270"/>
      <c r="F150" s="1245">
        <f t="shared" si="4"/>
        <v>54</v>
      </c>
    </row>
    <row r="151" spans="1:6" ht="13.5" customHeight="1">
      <c r="A151" s="1229" t="s">
        <v>678</v>
      </c>
      <c r="B151" s="1207" t="s">
        <v>1719</v>
      </c>
      <c r="C151" s="1208"/>
      <c r="D151" s="1270">
        <v>155</v>
      </c>
      <c r="E151" s="1270">
        <v>119</v>
      </c>
      <c r="F151" s="1245">
        <f t="shared" si="4"/>
        <v>274</v>
      </c>
    </row>
    <row r="152" spans="1:6" ht="13.5" customHeight="1">
      <c r="A152" s="1229" t="s">
        <v>685</v>
      </c>
      <c r="B152" s="1207" t="s">
        <v>498</v>
      </c>
      <c r="C152" s="1208"/>
      <c r="D152" s="1247">
        <v>334</v>
      </c>
      <c r="E152" s="1270"/>
      <c r="F152" s="1245">
        <f t="shared" si="4"/>
        <v>334</v>
      </c>
    </row>
    <row r="153" spans="1:6" ht="13.5" customHeight="1">
      <c r="A153" s="1229" t="s">
        <v>704</v>
      </c>
      <c r="B153" s="1207" t="s">
        <v>1613</v>
      </c>
      <c r="C153" s="1208"/>
      <c r="D153" s="1270"/>
      <c r="E153" s="1270">
        <v>744</v>
      </c>
      <c r="F153" s="1245">
        <f t="shared" si="4"/>
        <v>744</v>
      </c>
    </row>
    <row r="154" spans="1:6" ht="13.5" customHeight="1">
      <c r="A154" s="1229" t="s">
        <v>720</v>
      </c>
      <c r="B154" s="1207" t="s">
        <v>998</v>
      </c>
      <c r="C154" s="1208"/>
      <c r="D154" s="1270">
        <v>8645</v>
      </c>
      <c r="E154" s="1270"/>
      <c r="F154" s="1245">
        <f t="shared" si="4"/>
        <v>8645</v>
      </c>
    </row>
    <row r="155" spans="1:6" ht="29.25" customHeight="1">
      <c r="A155" s="1229" t="s">
        <v>726</v>
      </c>
      <c r="B155" s="1271" t="s">
        <v>1016</v>
      </c>
      <c r="C155" s="1271"/>
      <c r="D155" s="1270">
        <v>42</v>
      </c>
      <c r="E155" s="1270"/>
      <c r="F155" s="1245">
        <f t="shared" si="4"/>
        <v>42</v>
      </c>
    </row>
    <row r="156" spans="1:6" ht="13.5" customHeight="1">
      <c r="A156" s="1229" t="s">
        <v>728</v>
      </c>
      <c r="B156" s="1207" t="s">
        <v>1064</v>
      </c>
      <c r="C156" s="1208"/>
      <c r="D156" s="1270"/>
      <c r="E156" s="1270">
        <v>2000</v>
      </c>
      <c r="F156" s="1245">
        <f t="shared" si="4"/>
        <v>2000</v>
      </c>
    </row>
    <row r="157" spans="1:6" ht="13.5" customHeight="1">
      <c r="A157" s="1229" t="s">
        <v>732</v>
      </c>
      <c r="B157" s="1207" t="s">
        <v>1615</v>
      </c>
      <c r="C157" s="1208"/>
      <c r="D157" s="1270"/>
      <c r="E157" s="1270">
        <v>1000</v>
      </c>
      <c r="F157" s="1245">
        <f t="shared" si="4"/>
        <v>1000</v>
      </c>
    </row>
    <row r="158" spans="1:6" ht="13.5" customHeight="1">
      <c r="A158" s="1229" t="s">
        <v>750</v>
      </c>
      <c r="B158" s="1207" t="s">
        <v>1065</v>
      </c>
      <c r="C158" s="1208"/>
      <c r="D158" s="1270"/>
      <c r="E158" s="1270">
        <v>200</v>
      </c>
      <c r="F158" s="1245">
        <f t="shared" si="4"/>
        <v>200</v>
      </c>
    </row>
    <row r="159" spans="1:6" ht="13.5" customHeight="1">
      <c r="A159" s="1229" t="s">
        <v>754</v>
      </c>
      <c r="B159" s="1272" t="s">
        <v>1517</v>
      </c>
      <c r="C159" s="1272"/>
      <c r="D159" s="1270">
        <v>451</v>
      </c>
      <c r="E159" s="1270"/>
      <c r="F159" s="1245">
        <f t="shared" si="4"/>
        <v>451</v>
      </c>
    </row>
    <row r="160" spans="1:6" ht="13.5" customHeight="1">
      <c r="A160" s="1229" t="s">
        <v>756</v>
      </c>
      <c r="B160" s="1272" t="s">
        <v>1645</v>
      </c>
      <c r="C160" s="1272"/>
      <c r="D160" s="1270">
        <v>700</v>
      </c>
      <c r="E160" s="1270"/>
      <c r="F160" s="1245">
        <f t="shared" si="4"/>
        <v>700</v>
      </c>
    </row>
    <row r="161" spans="1:6" ht="13.5" customHeight="1">
      <c r="A161" s="1229" t="s">
        <v>1066</v>
      </c>
      <c r="B161" s="1207" t="s">
        <v>1886</v>
      </c>
      <c r="C161" s="1208"/>
      <c r="D161" s="1270">
        <v>27290</v>
      </c>
      <c r="E161" s="1270"/>
      <c r="F161" s="1245">
        <f t="shared" si="4"/>
        <v>27290</v>
      </c>
    </row>
    <row r="162" spans="1:6" ht="13.5" customHeight="1">
      <c r="A162" s="1229" t="s">
        <v>1067</v>
      </c>
      <c r="B162" s="1207" t="s">
        <v>1068</v>
      </c>
      <c r="C162" s="1208"/>
      <c r="D162" s="1270"/>
      <c r="E162" s="1270">
        <v>375</v>
      </c>
      <c r="F162" s="1245">
        <f t="shared" si="4"/>
        <v>375</v>
      </c>
    </row>
    <row r="163" spans="1:6" ht="13.5" customHeight="1">
      <c r="A163" s="1229" t="s">
        <v>1069</v>
      </c>
      <c r="B163" s="1207" t="s">
        <v>1641</v>
      </c>
      <c r="C163" s="1208"/>
      <c r="D163" s="1270"/>
      <c r="E163" s="1270">
        <v>5000</v>
      </c>
      <c r="F163" s="1245">
        <f t="shared" si="4"/>
        <v>5000</v>
      </c>
    </row>
    <row r="164" spans="1:6" ht="13.5" customHeight="1">
      <c r="A164" s="1229" t="s">
        <v>1070</v>
      </c>
      <c r="B164" s="1207" t="s">
        <v>1923</v>
      </c>
      <c r="C164" s="1208"/>
      <c r="D164" s="1270"/>
      <c r="E164" s="1270">
        <v>12000</v>
      </c>
      <c r="F164" s="1245">
        <f t="shared" si="4"/>
        <v>12000</v>
      </c>
    </row>
    <row r="165" spans="1:6" ht="13.5" customHeight="1">
      <c r="A165" s="1229" t="s">
        <v>1071</v>
      </c>
      <c r="B165" s="1207" t="s">
        <v>1718</v>
      </c>
      <c r="C165" s="1208"/>
      <c r="D165" s="1270"/>
      <c r="E165" s="1270">
        <v>200</v>
      </c>
      <c r="F165" s="1245">
        <f t="shared" si="4"/>
        <v>200</v>
      </c>
    </row>
    <row r="166" spans="1:6" ht="13.5" customHeight="1">
      <c r="A166" s="1229" t="s">
        <v>1072</v>
      </c>
      <c r="B166" s="1273" t="s">
        <v>1922</v>
      </c>
      <c r="C166" s="1187"/>
      <c r="D166" s="1270">
        <v>39</v>
      </c>
      <c r="E166" s="1270">
        <v>958</v>
      </c>
      <c r="F166" s="1245">
        <f t="shared" si="4"/>
        <v>997</v>
      </c>
    </row>
    <row r="167" spans="1:6" ht="13.5" customHeight="1">
      <c r="A167" s="1229" t="s">
        <v>1073</v>
      </c>
      <c r="B167" s="1273" t="s">
        <v>1409</v>
      </c>
      <c r="C167" s="1187"/>
      <c r="D167" s="1270">
        <v>10</v>
      </c>
      <c r="E167" s="1270">
        <v>646</v>
      </c>
      <c r="F167" s="1245">
        <f t="shared" si="4"/>
        <v>656</v>
      </c>
    </row>
    <row r="168" spans="1:6" ht="13.5" customHeight="1">
      <c r="A168" s="1229" t="s">
        <v>1074</v>
      </c>
      <c r="B168" s="1273" t="s">
        <v>1075</v>
      </c>
      <c r="C168" s="1187"/>
      <c r="D168" s="1270">
        <v>129</v>
      </c>
      <c r="E168" s="1270"/>
      <c r="F168" s="1245">
        <f t="shared" si="4"/>
        <v>129</v>
      </c>
    </row>
    <row r="169" spans="1:6" ht="13.5" customHeight="1">
      <c r="A169" s="1229" t="s">
        <v>1076</v>
      </c>
      <c r="B169" s="1273" t="s">
        <v>1887</v>
      </c>
      <c r="C169" s="1187"/>
      <c r="D169" s="1270">
        <v>76</v>
      </c>
      <c r="E169" s="1270"/>
      <c r="F169" s="1245">
        <f t="shared" si="4"/>
        <v>76</v>
      </c>
    </row>
    <row r="170" spans="1:6" ht="13.5" customHeight="1">
      <c r="A170" s="1229" t="s">
        <v>1077</v>
      </c>
      <c r="B170" s="1273" t="s">
        <v>1271</v>
      </c>
      <c r="C170" s="1187"/>
      <c r="D170" s="1270">
        <v>55</v>
      </c>
      <c r="E170" s="1270"/>
      <c r="F170" s="1245">
        <f t="shared" si="4"/>
        <v>55</v>
      </c>
    </row>
    <row r="171" spans="1:6" ht="13.5" customHeight="1">
      <c r="A171" s="1229" t="s">
        <v>1078</v>
      </c>
      <c r="B171" s="1273" t="s">
        <v>1878</v>
      </c>
      <c r="C171" s="1187"/>
      <c r="D171" s="1270"/>
      <c r="E171" s="1270">
        <v>1000</v>
      </c>
      <c r="F171" s="1245">
        <f t="shared" si="4"/>
        <v>1000</v>
      </c>
    </row>
    <row r="172" spans="1:6" ht="13.5" customHeight="1">
      <c r="A172" s="1229" t="s">
        <v>1079</v>
      </c>
      <c r="B172" s="1273" t="s">
        <v>1080</v>
      </c>
      <c r="C172" s="1187"/>
      <c r="D172" s="1270">
        <v>50</v>
      </c>
      <c r="E172" s="1270"/>
      <c r="F172" s="1245">
        <f t="shared" si="4"/>
        <v>50</v>
      </c>
    </row>
    <row r="173" spans="1:6" ht="13.5" customHeight="1">
      <c r="A173" s="1229" t="s">
        <v>1081</v>
      </c>
      <c r="B173" s="1273" t="s">
        <v>374</v>
      </c>
      <c r="C173" s="1187"/>
      <c r="D173" s="1270">
        <v>249</v>
      </c>
      <c r="E173" s="1270"/>
      <c r="F173" s="1245">
        <f t="shared" si="4"/>
        <v>249</v>
      </c>
    </row>
    <row r="174" ht="13.5" thickBot="1">
      <c r="C174" s="1189"/>
    </row>
    <row r="175" spans="1:6" ht="15" customHeight="1" thickBot="1">
      <c r="A175" s="1274" t="s">
        <v>1082</v>
      </c>
      <c r="B175" s="1275"/>
      <c r="C175" s="1276"/>
      <c r="D175" s="1171">
        <f>SUM(D114:D143)/2+SUM(D145:D174)+D112</f>
        <v>71535</v>
      </c>
      <c r="E175" s="1277">
        <f>SUM(E114:E143)/2+SUM(E145:E174)+E112</f>
        <v>38744</v>
      </c>
      <c r="F175" s="1277">
        <f>SUM(F114:F143)/2+SUM(F145:F174)+F112</f>
        <v>110279</v>
      </c>
    </row>
    <row r="176" ht="12.75" customHeight="1">
      <c r="C176" s="1189"/>
    </row>
    <row r="177" spans="1:6" s="1228" customFormat="1" ht="16.5" customHeight="1">
      <c r="A177" s="1234" t="s">
        <v>1083</v>
      </c>
      <c r="B177" s="1235" t="s">
        <v>1770</v>
      </c>
      <c r="C177" s="1278"/>
      <c r="D177" s="1237"/>
      <c r="E177" s="1237"/>
      <c r="F177" s="1237"/>
    </row>
    <row r="178" ht="12.75">
      <c r="C178" s="1189"/>
    </row>
    <row r="179" spans="1:3" ht="12.75" customHeight="1">
      <c r="A179" s="1221" t="s">
        <v>593</v>
      </c>
      <c r="B179" s="1213" t="s">
        <v>1871</v>
      </c>
      <c r="C179" s="1189"/>
    </row>
    <row r="180" spans="1:6" ht="12.75" customHeight="1">
      <c r="A180" s="1229"/>
      <c r="B180" s="1207"/>
      <c r="C180" s="1187" t="s">
        <v>1084</v>
      </c>
      <c r="D180" s="1230"/>
      <c r="E180" s="1230">
        <v>1212</v>
      </c>
      <c r="F180" s="1230">
        <f>SUM(D180:E180)</f>
        <v>1212</v>
      </c>
    </row>
    <row r="181" spans="1:6" ht="12.75" customHeight="1">
      <c r="A181" s="1244"/>
      <c r="B181" s="1187"/>
      <c r="C181" s="1187" t="s">
        <v>1873</v>
      </c>
      <c r="D181" s="1230">
        <v>400</v>
      </c>
      <c r="E181" s="1230">
        <v>20000</v>
      </c>
      <c r="F181" s="1230">
        <f>SUM(D181:E181)</f>
        <v>20400</v>
      </c>
    </row>
    <row r="182" ht="12.75">
      <c r="C182" s="1189"/>
    </row>
    <row r="183" spans="1:6" ht="12.75" customHeight="1">
      <c r="A183" s="1240"/>
      <c r="B183" s="1241"/>
      <c r="C183" s="1242" t="s">
        <v>1085</v>
      </c>
      <c r="D183" s="1243">
        <f>SUM(D179:D182)</f>
        <v>400</v>
      </c>
      <c r="E183" s="1243">
        <f>SUM(E178:E182)</f>
        <v>21212</v>
      </c>
      <c r="F183" s="1243">
        <f>SUM(F179:F182)</f>
        <v>21612</v>
      </c>
    </row>
    <row r="184" ht="12.75" customHeight="1">
      <c r="C184" s="1189"/>
    </row>
    <row r="185" spans="1:3" ht="12.75" customHeight="1">
      <c r="A185" s="1221" t="s">
        <v>595</v>
      </c>
      <c r="B185" s="1213" t="s">
        <v>1879</v>
      </c>
      <c r="C185" s="1189"/>
    </row>
    <row r="186" spans="1:6" ht="12.75" customHeight="1">
      <c r="A186" s="1229"/>
      <c r="B186" s="1207"/>
      <c r="C186" s="1187" t="s">
        <v>1086</v>
      </c>
      <c r="D186" s="1230">
        <v>1036</v>
      </c>
      <c r="E186" s="1230"/>
      <c r="F186" s="1230">
        <f>SUM(D186:E186)</f>
        <v>1036</v>
      </c>
    </row>
    <row r="187" spans="1:6" ht="12.75" customHeight="1">
      <c r="A187" s="1229"/>
      <c r="B187" s="1207"/>
      <c r="C187" s="1187" t="s">
        <v>1087</v>
      </c>
      <c r="D187" s="1230">
        <v>325</v>
      </c>
      <c r="E187" s="1230"/>
      <c r="F187" s="1230">
        <f>SUM(D187:E187)</f>
        <v>325</v>
      </c>
    </row>
    <row r="188" ht="6.75" customHeight="1">
      <c r="C188" s="1189"/>
    </row>
    <row r="189" spans="1:6" ht="12.75" customHeight="1">
      <c r="A189" s="1240"/>
      <c r="B189" s="1241"/>
      <c r="C189" s="1242" t="s">
        <v>1088</v>
      </c>
      <c r="D189" s="1243">
        <f>SUM(D185:D188)</f>
        <v>1361</v>
      </c>
      <c r="E189" s="1243">
        <f>SUM(E185:E188)</f>
        <v>0</v>
      </c>
      <c r="F189" s="1243">
        <f>SUM(F185:F188)</f>
        <v>1361</v>
      </c>
    </row>
    <row r="190" ht="12.75" customHeight="1">
      <c r="C190" s="1189"/>
    </row>
    <row r="191" spans="1:3" ht="12.75" customHeight="1">
      <c r="A191" s="1221" t="s">
        <v>597</v>
      </c>
      <c r="B191" s="1213" t="s">
        <v>995</v>
      </c>
      <c r="C191" s="1189"/>
    </row>
    <row r="192" spans="3:6" ht="12.75" customHeight="1">
      <c r="C192" s="1172" t="s">
        <v>493</v>
      </c>
      <c r="D192" s="1220">
        <v>371</v>
      </c>
      <c r="F192" s="1220">
        <f>SUM(D192:E192)</f>
        <v>371</v>
      </c>
    </row>
    <row r="193" ht="6" customHeight="1">
      <c r="C193" s="1189"/>
    </row>
    <row r="194" spans="1:6" ht="12.75" customHeight="1">
      <c r="A194" s="1240"/>
      <c r="B194" s="1241"/>
      <c r="C194" s="1242" t="s">
        <v>1060</v>
      </c>
      <c r="D194" s="1243">
        <f>SUM(D191:D193)</f>
        <v>371</v>
      </c>
      <c r="E194" s="1243">
        <f>SUM(E190:E193)</f>
        <v>0</v>
      </c>
      <c r="F194" s="1243">
        <f>SUM(F191:F193)</f>
        <v>371</v>
      </c>
    </row>
    <row r="195" spans="1:6" ht="12.75">
      <c r="A195" s="1229"/>
      <c r="B195" s="1207"/>
      <c r="C195" s="1264"/>
      <c r="D195" s="1245"/>
      <c r="E195" s="1245"/>
      <c r="F195" s="1245"/>
    </row>
    <row r="196" spans="1:6" ht="12.75" customHeight="1">
      <c r="A196" s="1229" t="s">
        <v>599</v>
      </c>
      <c r="B196" s="1207" t="s">
        <v>1089</v>
      </c>
      <c r="C196" s="1264"/>
      <c r="D196" s="1245"/>
      <c r="E196" s="1245">
        <v>7000</v>
      </c>
      <c r="F196" s="1269">
        <f>SUM(D196:E196)</f>
        <v>7000</v>
      </c>
    </row>
    <row r="197" spans="1:6" ht="12.75" customHeight="1">
      <c r="A197" s="1172"/>
      <c r="B197" s="1207"/>
      <c r="C197" s="1264"/>
      <c r="D197" s="1245"/>
      <c r="E197" s="1245"/>
      <c r="F197" s="1269"/>
    </row>
    <row r="198" spans="1:6" ht="12.75" customHeight="1">
      <c r="A198" s="1229" t="s">
        <v>609</v>
      </c>
      <c r="B198" s="1207" t="s">
        <v>1523</v>
      </c>
      <c r="C198" s="1264"/>
      <c r="D198" s="1245"/>
      <c r="E198" s="1245">
        <v>31</v>
      </c>
      <c r="F198" s="1269">
        <f>SUM(D198:E198)</f>
        <v>31</v>
      </c>
    </row>
    <row r="199" ht="12.75" customHeight="1" thickBot="1">
      <c r="C199" s="1189"/>
    </row>
    <row r="200" spans="1:6" ht="12.75" customHeight="1" thickBot="1">
      <c r="A200" s="1274" t="s">
        <v>1090</v>
      </c>
      <c r="B200" s="1275"/>
      <c r="C200" s="1276"/>
      <c r="D200" s="1171">
        <f>SUM(D196:D196)+SUM(D179:D194)/2+D198</f>
        <v>2132</v>
      </c>
      <c r="E200" s="1171">
        <f>SUM(E196:E196)+SUM(E179:E194)/2+E198</f>
        <v>28243</v>
      </c>
      <c r="F200" s="1171">
        <f>SUM(F196:F196)+SUM(F179:F194)/2+F198</f>
        <v>30375</v>
      </c>
    </row>
    <row r="201" ht="15" customHeight="1" thickBot="1">
      <c r="C201" s="1189"/>
    </row>
    <row r="202" spans="1:6" s="1228" customFormat="1" ht="17.25" customHeight="1" thickBot="1">
      <c r="A202" s="1279" t="s">
        <v>1091</v>
      </c>
      <c r="B202" s="1280"/>
      <c r="C202" s="1281"/>
      <c r="D202" s="1282">
        <f>D200+D175+D67+D44</f>
        <v>110005</v>
      </c>
      <c r="E202" s="1283">
        <f>E200+E175+E67+E44</f>
        <v>133219</v>
      </c>
      <c r="F202" s="1283">
        <f>F200+F175+F67+F44</f>
        <v>243224</v>
      </c>
    </row>
  </sheetData>
  <mergeCells count="8">
    <mergeCell ref="B82:C82"/>
    <mergeCell ref="A202:C202"/>
    <mergeCell ref="B89:C89"/>
    <mergeCell ref="B159:C159"/>
    <mergeCell ref="A175:C175"/>
    <mergeCell ref="A200:C200"/>
    <mergeCell ref="B160:C160"/>
    <mergeCell ref="B155:C15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scale="95" r:id="rId2"/>
  <headerFooter alignWithMargins="0">
    <oddHeader>&amp;C&amp;"Times New Roman CE,Normál"5/c sz. melléklet - &amp;P. oldal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E25"/>
  <sheetViews>
    <sheetView showGridLines="0" showZeros="0" workbookViewId="0" topLeftCell="A1">
      <selection activeCell="E1" sqref="E1"/>
    </sheetView>
  </sheetViews>
  <sheetFormatPr defaultColWidth="9.140625" defaultRowHeight="12.75"/>
  <cols>
    <col min="1" max="1" width="5.7109375" style="1263" customWidth="1"/>
    <col min="2" max="2" width="55.421875" style="1172" customWidth="1"/>
    <col min="3" max="3" width="15.8515625" style="1220" customWidth="1"/>
    <col min="4" max="4" width="14.7109375" style="1220" customWidth="1"/>
    <col min="5" max="5" width="10.7109375" style="1220" customWidth="1"/>
    <col min="6" max="16384" width="9.140625" style="1172" customWidth="1"/>
  </cols>
  <sheetData>
    <row r="1" spans="1:5" ht="12.75">
      <c r="A1" s="1172" t="s">
        <v>1752</v>
      </c>
      <c r="E1" s="1130" t="s">
        <v>1092</v>
      </c>
    </row>
    <row r="2" spans="1:5" ht="14.25" customHeight="1">
      <c r="A2" s="1284"/>
      <c r="E2" s="1222"/>
    </row>
    <row r="3" spans="1:5" ht="15.75" customHeight="1">
      <c r="A3" s="1284"/>
      <c r="E3" s="1222"/>
    </row>
    <row r="4" ht="17.25" customHeight="1">
      <c r="E4" s="1222"/>
    </row>
    <row r="5" ht="14.25" customHeight="1"/>
    <row r="6" ht="15" customHeight="1" thickBot="1">
      <c r="E6" s="1222" t="s">
        <v>1758</v>
      </c>
    </row>
    <row r="7" spans="1:5" ht="45" customHeight="1" thickBot="1">
      <c r="A7" s="1157" t="s">
        <v>576</v>
      </c>
      <c r="B7" s="1157" t="s">
        <v>993</v>
      </c>
      <c r="C7" s="1159" t="s">
        <v>763</v>
      </c>
      <c r="D7" s="1159" t="s">
        <v>764</v>
      </c>
      <c r="E7" s="1159" t="s">
        <v>765</v>
      </c>
    </row>
    <row r="8" ht="15" customHeight="1">
      <c r="E8" s="1285"/>
    </row>
    <row r="9" spans="1:5" s="1187" customFormat="1" ht="24" customHeight="1">
      <c r="A9" s="1244" t="s">
        <v>593</v>
      </c>
      <c r="B9" s="1286" t="s">
        <v>484</v>
      </c>
      <c r="C9" s="1287">
        <v>6869</v>
      </c>
      <c r="D9" s="1287">
        <v>1496</v>
      </c>
      <c r="E9" s="1287">
        <f aca="true" t="shared" si="0" ref="E9:E23">SUM(C9:D9)</f>
        <v>8365</v>
      </c>
    </row>
    <row r="10" spans="1:5" s="1187" customFormat="1" ht="24" customHeight="1">
      <c r="A10" s="1244" t="s">
        <v>595</v>
      </c>
      <c r="B10" s="1286" t="s">
        <v>1909</v>
      </c>
      <c r="C10" s="1288">
        <v>8791</v>
      </c>
      <c r="D10" s="1289">
        <v>1788</v>
      </c>
      <c r="E10" s="1287">
        <f t="shared" si="0"/>
        <v>10579</v>
      </c>
    </row>
    <row r="11" spans="1:5" s="1187" customFormat="1" ht="24" customHeight="1">
      <c r="A11" s="1244" t="s">
        <v>597</v>
      </c>
      <c r="B11" s="1286" t="s">
        <v>485</v>
      </c>
      <c r="C11" s="1287">
        <v>1544</v>
      </c>
      <c r="D11" s="1289"/>
      <c r="E11" s="1287">
        <f t="shared" si="0"/>
        <v>1544</v>
      </c>
    </row>
    <row r="12" spans="1:5" s="1187" customFormat="1" ht="24" customHeight="1">
      <c r="A12" s="1244" t="s">
        <v>599</v>
      </c>
      <c r="B12" s="1286" t="s">
        <v>385</v>
      </c>
      <c r="C12" s="1287"/>
      <c r="D12" s="1289">
        <v>10000</v>
      </c>
      <c r="E12" s="1287">
        <f t="shared" si="0"/>
        <v>10000</v>
      </c>
    </row>
    <row r="13" spans="1:5" s="1187" customFormat="1" ht="24" customHeight="1">
      <c r="A13" s="1244" t="s">
        <v>609</v>
      </c>
      <c r="B13" s="1286" t="s">
        <v>1910</v>
      </c>
      <c r="C13" s="1287"/>
      <c r="D13" s="1289">
        <v>3000</v>
      </c>
      <c r="E13" s="1287">
        <f t="shared" si="0"/>
        <v>3000</v>
      </c>
    </row>
    <row r="14" spans="1:5" s="1187" customFormat="1" ht="24" customHeight="1">
      <c r="A14" s="1244" t="s">
        <v>611</v>
      </c>
      <c r="B14" s="1286" t="s">
        <v>1753</v>
      </c>
      <c r="C14" s="1287">
        <v>386</v>
      </c>
      <c r="D14" s="1289"/>
      <c r="E14" s="1287">
        <f t="shared" si="0"/>
        <v>386</v>
      </c>
    </row>
    <row r="15" spans="1:5" s="1187" customFormat="1" ht="24" customHeight="1">
      <c r="A15" s="1244" t="s">
        <v>613</v>
      </c>
      <c r="B15" s="1286" t="s">
        <v>1093</v>
      </c>
      <c r="C15" s="1287"/>
      <c r="D15" s="1289">
        <v>3566</v>
      </c>
      <c r="E15" s="1287">
        <f t="shared" si="0"/>
        <v>3566</v>
      </c>
    </row>
    <row r="16" spans="1:5" s="1187" customFormat="1" ht="24" customHeight="1">
      <c r="A16" s="1244" t="s">
        <v>615</v>
      </c>
      <c r="B16" s="1286" t="s">
        <v>387</v>
      </c>
      <c r="C16" s="1287">
        <v>2303</v>
      </c>
      <c r="D16" s="1289"/>
      <c r="E16" s="1287">
        <f t="shared" si="0"/>
        <v>2303</v>
      </c>
    </row>
    <row r="17" spans="1:5" s="1187" customFormat="1" ht="24" customHeight="1">
      <c r="A17" s="1244" t="s">
        <v>624</v>
      </c>
      <c r="B17" s="1286" t="s">
        <v>389</v>
      </c>
      <c r="C17" s="1287">
        <v>567</v>
      </c>
      <c r="D17" s="1289">
        <v>4943</v>
      </c>
      <c r="E17" s="1287">
        <f t="shared" si="0"/>
        <v>5510</v>
      </c>
    </row>
    <row r="18" spans="1:5" s="1187" customFormat="1" ht="24" customHeight="1">
      <c r="A18" s="1244" t="s">
        <v>626</v>
      </c>
      <c r="B18" s="1286" t="s">
        <v>1094</v>
      </c>
      <c r="C18" s="1288">
        <v>43292</v>
      </c>
      <c r="D18" s="1288"/>
      <c r="E18" s="1287">
        <f t="shared" si="0"/>
        <v>43292</v>
      </c>
    </row>
    <row r="19" spans="1:5" s="1187" customFormat="1" ht="24" customHeight="1">
      <c r="A19" s="1244" t="s">
        <v>633</v>
      </c>
      <c r="B19" s="1286" t="s">
        <v>1095</v>
      </c>
      <c r="C19" s="1287">
        <v>141</v>
      </c>
      <c r="D19" s="1287"/>
      <c r="E19" s="1287">
        <f t="shared" si="0"/>
        <v>141</v>
      </c>
    </row>
    <row r="20" spans="1:5" s="1187" customFormat="1" ht="24" customHeight="1">
      <c r="A20" s="1244" t="s">
        <v>635</v>
      </c>
      <c r="B20" s="1286" t="s">
        <v>504</v>
      </c>
      <c r="C20" s="1287"/>
      <c r="D20" s="1287">
        <v>4568</v>
      </c>
      <c r="E20" s="1287">
        <f t="shared" si="0"/>
        <v>4568</v>
      </c>
    </row>
    <row r="21" spans="1:5" s="1187" customFormat="1" ht="24" customHeight="1">
      <c r="A21" s="1244" t="s">
        <v>637</v>
      </c>
      <c r="B21" s="1286" t="s">
        <v>506</v>
      </c>
      <c r="C21" s="1287"/>
      <c r="D21" s="1287">
        <v>990</v>
      </c>
      <c r="E21" s="1287">
        <f t="shared" si="0"/>
        <v>990</v>
      </c>
    </row>
    <row r="22" spans="1:5" s="1187" customFormat="1" ht="24" customHeight="1">
      <c r="A22" s="1244" t="s">
        <v>639</v>
      </c>
      <c r="B22" s="1286" t="s">
        <v>1432</v>
      </c>
      <c r="C22" s="1287"/>
      <c r="D22" s="1287">
        <v>100000</v>
      </c>
      <c r="E22" s="1287">
        <f t="shared" si="0"/>
        <v>100000</v>
      </c>
    </row>
    <row r="23" spans="1:5" s="1187" customFormat="1" ht="24" customHeight="1">
      <c r="A23" s="1244" t="s">
        <v>641</v>
      </c>
      <c r="B23" s="1286" t="s">
        <v>1499</v>
      </c>
      <c r="C23" s="1287">
        <v>285</v>
      </c>
      <c r="D23" s="1287"/>
      <c r="E23" s="1287">
        <f t="shared" si="0"/>
        <v>285</v>
      </c>
    </row>
    <row r="24" spans="2:5" ht="15" customHeight="1" thickBot="1">
      <c r="B24" s="1290"/>
      <c r="C24" s="1291"/>
      <c r="D24" s="1172"/>
      <c r="E24" s="1291"/>
    </row>
    <row r="25" spans="1:5" s="470" customFormat="1" ht="18" customHeight="1" thickBot="1">
      <c r="A25" s="1292" t="s">
        <v>1096</v>
      </c>
      <c r="B25" s="1293"/>
      <c r="C25" s="1294">
        <f>SUM(C9:C24)</f>
        <v>64178</v>
      </c>
      <c r="D25" s="1294">
        <f>SUM(D9:D24)</f>
        <v>130351</v>
      </c>
      <c r="E25" s="1294">
        <f>SUM(E9:E24)</f>
        <v>194529</v>
      </c>
    </row>
  </sheetData>
  <mergeCells count="1">
    <mergeCell ref="A25:B2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 Ferenc</dc:creator>
  <cp:keywords/>
  <dc:description/>
  <cp:lastModifiedBy>farkaszs</cp:lastModifiedBy>
  <cp:lastPrinted>2005-05-02T07:43:14Z</cp:lastPrinted>
  <dcterms:created xsi:type="dcterms:W3CDTF">1997-01-09T08:22:06Z</dcterms:created>
  <dcterms:modified xsi:type="dcterms:W3CDTF">2006-05-31T14:41:23Z</dcterms:modified>
  <cp:category/>
  <cp:version/>
  <cp:contentType/>
  <cp:contentStatus/>
</cp:coreProperties>
</file>